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48" windowWidth="15480" windowHeight="9600" activeTab="1"/>
  </bookViews>
  <sheets>
    <sheet name="STEPS" sheetId="6" r:id="rId1"/>
    <sheet name="Legend" sheetId="4" r:id="rId2"/>
    <sheet name="Technical Evaluation" sheetId="5" r:id="rId3"/>
    <sheet name="Requirements Evaluation" sheetId="7" r:id="rId4"/>
    <sheet name="Budget Evaluation" sheetId="8" r:id="rId5"/>
    <sheet name="PassFail Evaluation" sheetId="9" r:id="rId6"/>
    <sheet name="PPQ Evaluation" sheetId="10" r:id="rId7"/>
    <sheet name="BRPPQ1" sheetId="11" r:id="rId8"/>
    <sheet name="BRPPQ2" sheetId="12" r:id="rId9"/>
    <sheet name="BRPPQ3" sheetId="13" r:id="rId10"/>
    <sheet name="BRPPQ4" sheetId="14" r:id="rId11"/>
    <sheet name="BRPPQ5" sheetId="15" r:id="rId12"/>
    <sheet name="SAPPQ1" sheetId="16" r:id="rId13"/>
    <sheet name="SAPPQ2" sheetId="17" r:id="rId14"/>
    <sheet name="SAPPQ3" sheetId="18" r:id="rId15"/>
    <sheet name="SAPPQ4" sheetId="19" r:id="rId16"/>
    <sheet name="SAPPQ5" sheetId="20" r:id="rId17"/>
  </sheets>
  <definedNames>
    <definedName name="_xlnm.Print_Area" localSheetId="4">'Budget Evaluation'!$B$1:$S$189</definedName>
    <definedName name="_xlnm.Print_Area" localSheetId="1">Legend!$A$3:$AA$58</definedName>
    <definedName name="_xlnm.Print_Area" localSheetId="5">'PassFail Evaluation'!$B$1:$P$141</definedName>
    <definedName name="_xlnm.Print_Area" localSheetId="6">'PPQ Evaluation'!$A$1:$U$55</definedName>
    <definedName name="_xlnm.Print_Area" localSheetId="3">'Requirements Evaluation'!$B$1:$S$189</definedName>
    <definedName name="_xlnm.Print_Area" localSheetId="0">STEPS!$A$1:$R$57</definedName>
    <definedName name="_xlnm.Print_Area" localSheetId="2">'Technical Evaluation'!$B$1:$S$200</definedName>
    <definedName name="_xlnm.Print_Titles" localSheetId="4">'Budget Evaluation'!$2:$13</definedName>
    <definedName name="_xlnm.Print_Titles" localSheetId="5">'PassFail Evaluation'!$2:$13</definedName>
    <definedName name="_xlnm.Print_Titles" localSheetId="3">'Requirements Evaluation'!$2:$13</definedName>
    <definedName name="_xlnm.Print_Titles" localSheetId="2">'Technical Evaluation'!$2:$13</definedName>
  </definedNames>
  <calcPr calcId="125725" fullCalcOnLoad="1"/>
</workbook>
</file>

<file path=xl/calcChain.xml><?xml version="1.0" encoding="utf-8"?>
<calcChain xmlns="http://schemas.openxmlformats.org/spreadsheetml/2006/main">
  <c r="I85" i="4"/>
  <c r="B99"/>
  <c r="B89"/>
  <c r="B90"/>
  <c r="B91"/>
  <c r="B92"/>
  <c r="B89" i="7"/>
  <c r="B93" i="4"/>
  <c r="B94"/>
  <c r="B95"/>
  <c r="B128" i="7"/>
  <c r="B96" i="4"/>
  <c r="B141" i="7"/>
  <c r="B97" i="4"/>
  <c r="B98"/>
  <c r="B88"/>
  <c r="M31" i="10"/>
  <c r="I31"/>
  <c r="J31"/>
  <c r="K31"/>
  <c r="L31"/>
  <c r="H31"/>
  <c r="E31"/>
  <c r="O31" s="1"/>
  <c r="B17" i="20"/>
  <c r="J44"/>
  <c r="H44"/>
  <c r="G44"/>
  <c r="K17"/>
  <c r="F44"/>
  <c r="E44"/>
  <c r="D44"/>
  <c r="K41"/>
  <c r="K40"/>
  <c r="K39"/>
  <c r="K38"/>
  <c r="K37"/>
  <c r="K36"/>
  <c r="K35"/>
  <c r="K34"/>
  <c r="K33"/>
  <c r="K32"/>
  <c r="K31"/>
  <c r="K30"/>
  <c r="K29"/>
  <c r="K28"/>
  <c r="K27"/>
  <c r="K26"/>
  <c r="K25"/>
  <c r="K24"/>
  <c r="K23"/>
  <c r="K22"/>
  <c r="K21"/>
  <c r="K20"/>
  <c r="K19"/>
  <c r="D12"/>
  <c r="D11"/>
  <c r="D10"/>
  <c r="D9"/>
  <c r="D8"/>
  <c r="M30" i="10"/>
  <c r="I30"/>
  <c r="J30"/>
  <c r="K30"/>
  <c r="L30"/>
  <c r="H30"/>
  <c r="E30"/>
  <c r="O30" s="1"/>
  <c r="B17" i="19"/>
  <c r="J44"/>
  <c r="H44"/>
  <c r="G44"/>
  <c r="F44"/>
  <c r="E44"/>
  <c r="D44"/>
  <c r="K17"/>
  <c r="K41"/>
  <c r="K40"/>
  <c r="K39"/>
  <c r="K38"/>
  <c r="K37"/>
  <c r="K36"/>
  <c r="K35"/>
  <c r="K34"/>
  <c r="K33"/>
  <c r="K32"/>
  <c r="K31"/>
  <c r="K30"/>
  <c r="K29"/>
  <c r="K28"/>
  <c r="K27"/>
  <c r="K26"/>
  <c r="K25"/>
  <c r="K24"/>
  <c r="K23"/>
  <c r="K22"/>
  <c r="K21"/>
  <c r="K20"/>
  <c r="K19"/>
  <c r="D12"/>
  <c r="D11"/>
  <c r="D10"/>
  <c r="D9"/>
  <c r="D8"/>
  <c r="M29" i="10"/>
  <c r="I29"/>
  <c r="J29"/>
  <c r="K29"/>
  <c r="L29"/>
  <c r="H29"/>
  <c r="E29"/>
  <c r="G29" s="1"/>
  <c r="B17" i="18"/>
  <c r="J44"/>
  <c r="H44"/>
  <c r="G44"/>
  <c r="F44"/>
  <c r="E44"/>
  <c r="D44"/>
  <c r="K41"/>
  <c r="K40"/>
  <c r="K39"/>
  <c r="K38"/>
  <c r="K37"/>
  <c r="K36"/>
  <c r="K35"/>
  <c r="K34"/>
  <c r="K33"/>
  <c r="K32"/>
  <c r="K31"/>
  <c r="K30"/>
  <c r="K29"/>
  <c r="K28"/>
  <c r="K27"/>
  <c r="K26"/>
  <c r="K25"/>
  <c r="K24"/>
  <c r="K23"/>
  <c r="K22"/>
  <c r="K21"/>
  <c r="K20"/>
  <c r="K19"/>
  <c r="K17"/>
  <c r="D12"/>
  <c r="D11"/>
  <c r="D10"/>
  <c r="D9"/>
  <c r="D8"/>
  <c r="M28" i="10"/>
  <c r="I28"/>
  <c r="J28"/>
  <c r="K28"/>
  <c r="L28"/>
  <c r="B17" i="17"/>
  <c r="J44"/>
  <c r="H44"/>
  <c r="G44"/>
  <c r="F44"/>
  <c r="K17"/>
  <c r="E28" i="10"/>
  <c r="E44" i="17"/>
  <c r="D44"/>
  <c r="H28" i="10"/>
  <c r="K41" i="17"/>
  <c r="K40"/>
  <c r="K39"/>
  <c r="K38"/>
  <c r="K37"/>
  <c r="K36"/>
  <c r="K35"/>
  <c r="K34"/>
  <c r="K33"/>
  <c r="K32"/>
  <c r="K31"/>
  <c r="K30"/>
  <c r="K29"/>
  <c r="K28"/>
  <c r="K27"/>
  <c r="K26"/>
  <c r="K25"/>
  <c r="K24"/>
  <c r="K23"/>
  <c r="K22"/>
  <c r="K21"/>
  <c r="K20"/>
  <c r="K19"/>
  <c r="D12"/>
  <c r="D11"/>
  <c r="D10"/>
  <c r="D9"/>
  <c r="D8"/>
  <c r="M25" i="10"/>
  <c r="I25"/>
  <c r="J25"/>
  <c r="K25"/>
  <c r="L25"/>
  <c r="H25"/>
  <c r="M27"/>
  <c r="M26" s="1"/>
  <c r="I27"/>
  <c r="I26" s="1"/>
  <c r="J27"/>
  <c r="J26" s="1"/>
  <c r="K27"/>
  <c r="K26" s="1"/>
  <c r="L27"/>
  <c r="L26" s="1"/>
  <c r="B17" i="16"/>
  <c r="J44"/>
  <c r="H44"/>
  <c r="G44"/>
  <c r="F44"/>
  <c r="K17"/>
  <c r="E27" i="10"/>
  <c r="E26" s="1"/>
  <c r="O26" s="1"/>
  <c r="E44" i="16"/>
  <c r="D44"/>
  <c r="H27" i="10"/>
  <c r="H26"/>
  <c r="K41" i="16"/>
  <c r="K40"/>
  <c r="K39"/>
  <c r="K38"/>
  <c r="K37"/>
  <c r="K36"/>
  <c r="K35"/>
  <c r="K34"/>
  <c r="K33"/>
  <c r="K32"/>
  <c r="K31"/>
  <c r="K30"/>
  <c r="K29"/>
  <c r="K28"/>
  <c r="K27"/>
  <c r="K26"/>
  <c r="K25"/>
  <c r="K24"/>
  <c r="K23"/>
  <c r="K22"/>
  <c r="K21"/>
  <c r="K20"/>
  <c r="K19"/>
  <c r="D12"/>
  <c r="D11"/>
  <c r="D10"/>
  <c r="D9"/>
  <c r="D8"/>
  <c r="F26" i="10"/>
  <c r="F32"/>
  <c r="B17" i="15"/>
  <c r="J44"/>
  <c r="H44"/>
  <c r="G44"/>
  <c r="F44"/>
  <c r="K17"/>
  <c r="E25" i="10"/>
  <c r="O25" s="1"/>
  <c r="E44" i="15"/>
  <c r="D44"/>
  <c r="K41"/>
  <c r="K40"/>
  <c r="K39"/>
  <c r="K38"/>
  <c r="K37"/>
  <c r="K36"/>
  <c r="K35"/>
  <c r="K34"/>
  <c r="K33"/>
  <c r="K32"/>
  <c r="K31"/>
  <c r="K30"/>
  <c r="K29"/>
  <c r="K28"/>
  <c r="K27"/>
  <c r="K26"/>
  <c r="K25"/>
  <c r="K24"/>
  <c r="K23"/>
  <c r="K22"/>
  <c r="K21"/>
  <c r="K20"/>
  <c r="K19"/>
  <c r="D12"/>
  <c r="D11"/>
  <c r="D10"/>
  <c r="D9"/>
  <c r="D8"/>
  <c r="M24" i="10"/>
  <c r="I24"/>
  <c r="J24"/>
  <c r="K24"/>
  <c r="L24"/>
  <c r="B17" i="14"/>
  <c r="J44"/>
  <c r="H44"/>
  <c r="G44"/>
  <c r="F44"/>
  <c r="K17"/>
  <c r="E24" i="10"/>
  <c r="G24" s="1"/>
  <c r="E44" i="14"/>
  <c r="D44"/>
  <c r="H24" i="10"/>
  <c r="K41" i="14"/>
  <c r="K40"/>
  <c r="K39"/>
  <c r="K38"/>
  <c r="K37"/>
  <c r="K36"/>
  <c r="K35"/>
  <c r="K34"/>
  <c r="K33"/>
  <c r="K32"/>
  <c r="K31"/>
  <c r="K30"/>
  <c r="K29"/>
  <c r="K28"/>
  <c r="K27"/>
  <c r="K26"/>
  <c r="K25"/>
  <c r="K24"/>
  <c r="K23"/>
  <c r="K22"/>
  <c r="K21"/>
  <c r="K20"/>
  <c r="K19"/>
  <c r="D12"/>
  <c r="D11"/>
  <c r="D10"/>
  <c r="D9"/>
  <c r="D8"/>
  <c r="M23" i="10"/>
  <c r="I23"/>
  <c r="K23"/>
  <c r="L23"/>
  <c r="H23"/>
  <c r="B17" i="13"/>
  <c r="J44"/>
  <c r="H44"/>
  <c r="G44"/>
  <c r="F44"/>
  <c r="J23" i="10"/>
  <c r="E44" i="13"/>
  <c r="D44"/>
  <c r="K41"/>
  <c r="K40"/>
  <c r="K39"/>
  <c r="K38"/>
  <c r="K37"/>
  <c r="K36"/>
  <c r="K35"/>
  <c r="K34"/>
  <c r="K33"/>
  <c r="K32"/>
  <c r="K31"/>
  <c r="K30"/>
  <c r="K29"/>
  <c r="K28"/>
  <c r="K27"/>
  <c r="K26"/>
  <c r="K25"/>
  <c r="K24"/>
  <c r="K23"/>
  <c r="K22"/>
  <c r="K21"/>
  <c r="K20"/>
  <c r="K19"/>
  <c r="D12"/>
  <c r="D11"/>
  <c r="D10"/>
  <c r="D9"/>
  <c r="D8"/>
  <c r="M22" i="10"/>
  <c r="I22"/>
  <c r="J22"/>
  <c r="J20" s="1"/>
  <c r="K22"/>
  <c r="L22"/>
  <c r="L20"/>
  <c r="L32" s="1"/>
  <c r="B17" i="12"/>
  <c r="J44"/>
  <c r="H44"/>
  <c r="G44"/>
  <c r="K17"/>
  <c r="E22" i="10"/>
  <c r="G22" s="1"/>
  <c r="F44" i="12"/>
  <c r="E44"/>
  <c r="D44"/>
  <c r="H22" i="10"/>
  <c r="H20"/>
  <c r="K41" i="12"/>
  <c r="K40"/>
  <c r="K39"/>
  <c r="K38"/>
  <c r="K37"/>
  <c r="K36"/>
  <c r="K35"/>
  <c r="K34"/>
  <c r="K33"/>
  <c r="K32"/>
  <c r="K31"/>
  <c r="K30"/>
  <c r="K29"/>
  <c r="K28"/>
  <c r="K27"/>
  <c r="K26"/>
  <c r="K25"/>
  <c r="K24"/>
  <c r="K23"/>
  <c r="K22"/>
  <c r="K21"/>
  <c r="K20"/>
  <c r="K19"/>
  <c r="D12"/>
  <c r="D11"/>
  <c r="D10"/>
  <c r="D9"/>
  <c r="D8"/>
  <c r="I35" i="10"/>
  <c r="I34"/>
  <c r="P9"/>
  <c r="P8"/>
  <c r="E11"/>
  <c r="E10"/>
  <c r="E9"/>
  <c r="E8"/>
  <c r="B17" i="11"/>
  <c r="K41"/>
  <c r="K40"/>
  <c r="K39"/>
  <c r="K37"/>
  <c r="K38"/>
  <c r="K20"/>
  <c r="K21"/>
  <c r="K22"/>
  <c r="K23"/>
  <c r="K24"/>
  <c r="K25"/>
  <c r="K26"/>
  <c r="K27"/>
  <c r="K28"/>
  <c r="K29"/>
  <c r="K30"/>
  <c r="K31"/>
  <c r="K32"/>
  <c r="K33"/>
  <c r="K34"/>
  <c r="K35"/>
  <c r="K36"/>
  <c r="K19"/>
  <c r="I21" i="10"/>
  <c r="I20" s="1"/>
  <c r="I32" s="1"/>
  <c r="F20"/>
  <c r="O29"/>
  <c r="D12" i="11"/>
  <c r="D11"/>
  <c r="D10"/>
  <c r="D9"/>
  <c r="D8"/>
  <c r="J44"/>
  <c r="M21" i="10"/>
  <c r="M20" s="1"/>
  <c r="M32" s="1"/>
  <c r="H44" i="11"/>
  <c r="L21" i="10"/>
  <c r="G44" i="11"/>
  <c r="K21" i="10"/>
  <c r="K20" s="1"/>
  <c r="F44" i="11"/>
  <c r="E44"/>
  <c r="D44"/>
  <c r="H21" i="10"/>
  <c r="E134" i="9"/>
  <c r="E139"/>
  <c r="G135"/>
  <c r="B138"/>
  <c r="B136"/>
  <c r="B137"/>
  <c r="B135"/>
  <c r="B134"/>
  <c r="G136"/>
  <c r="I136"/>
  <c r="G137"/>
  <c r="H137"/>
  <c r="G131"/>
  <c r="H131"/>
  <c r="G133"/>
  <c r="I133"/>
  <c r="G132"/>
  <c r="H132"/>
  <c r="I131"/>
  <c r="G130"/>
  <c r="I130"/>
  <c r="B131"/>
  <c r="B132"/>
  <c r="B133"/>
  <c r="B130"/>
  <c r="B129"/>
  <c r="E129"/>
  <c r="E124"/>
  <c r="G124"/>
  <c r="B126"/>
  <c r="B127"/>
  <c r="B128"/>
  <c r="B125"/>
  <c r="G126"/>
  <c r="H126"/>
  <c r="G127"/>
  <c r="H127"/>
  <c r="G128"/>
  <c r="I128"/>
  <c r="B124"/>
  <c r="E119"/>
  <c r="B121"/>
  <c r="B122"/>
  <c r="B123"/>
  <c r="B120"/>
  <c r="B119"/>
  <c r="G121"/>
  <c r="H121"/>
  <c r="I121"/>
  <c r="G122"/>
  <c r="H122"/>
  <c r="E114"/>
  <c r="G114"/>
  <c r="B116"/>
  <c r="B117"/>
  <c r="B118"/>
  <c r="B115"/>
  <c r="B114"/>
  <c r="G116"/>
  <c r="I116"/>
  <c r="H116"/>
  <c r="G117"/>
  <c r="H117"/>
  <c r="B111"/>
  <c r="B112"/>
  <c r="B113"/>
  <c r="B110"/>
  <c r="B109"/>
  <c r="E109"/>
  <c r="G109"/>
  <c r="G112"/>
  <c r="I112"/>
  <c r="H112"/>
  <c r="B106"/>
  <c r="B107"/>
  <c r="B108"/>
  <c r="B105"/>
  <c r="B104"/>
  <c r="E104"/>
  <c r="G106"/>
  <c r="I106"/>
  <c r="H106"/>
  <c r="G107"/>
  <c r="H107"/>
  <c r="E99"/>
  <c r="G99"/>
  <c r="B101"/>
  <c r="B102"/>
  <c r="B103"/>
  <c r="B100"/>
  <c r="B99"/>
  <c r="G102"/>
  <c r="H102"/>
  <c r="I102"/>
  <c r="E94"/>
  <c r="B96"/>
  <c r="B97"/>
  <c r="B98"/>
  <c r="B95"/>
  <c r="B94"/>
  <c r="G96"/>
  <c r="H96"/>
  <c r="G97"/>
  <c r="H97"/>
  <c r="B91"/>
  <c r="B92"/>
  <c r="B93"/>
  <c r="B90"/>
  <c r="B89"/>
  <c r="E89"/>
  <c r="G89"/>
  <c r="G91"/>
  <c r="H91"/>
  <c r="G92"/>
  <c r="H92"/>
  <c r="G84"/>
  <c r="E84"/>
  <c r="B86"/>
  <c r="B87"/>
  <c r="B88"/>
  <c r="B85"/>
  <c r="B84"/>
  <c r="B81"/>
  <c r="B82"/>
  <c r="B83"/>
  <c r="B80"/>
  <c r="B79"/>
  <c r="E79"/>
  <c r="G82"/>
  <c r="I82"/>
  <c r="H82"/>
  <c r="B76"/>
  <c r="B77"/>
  <c r="B78"/>
  <c r="B75"/>
  <c r="B74"/>
  <c r="E74"/>
  <c r="G76"/>
  <c r="H76"/>
  <c r="I76"/>
  <c r="G77"/>
  <c r="H77"/>
  <c r="E69"/>
  <c r="G69"/>
  <c r="B71"/>
  <c r="B72"/>
  <c r="B73"/>
  <c r="B70"/>
  <c r="B69"/>
  <c r="B66"/>
  <c r="B67"/>
  <c r="B68"/>
  <c r="B65"/>
  <c r="E64"/>
  <c r="E59"/>
  <c r="B64"/>
  <c r="G67"/>
  <c r="H67"/>
  <c r="I67"/>
  <c r="B61"/>
  <c r="B62"/>
  <c r="B63"/>
  <c r="B60"/>
  <c r="B59"/>
  <c r="B56"/>
  <c r="B57"/>
  <c r="B58"/>
  <c r="B55"/>
  <c r="B54"/>
  <c r="B51"/>
  <c r="B52"/>
  <c r="B53"/>
  <c r="B50"/>
  <c r="B49"/>
  <c r="B46"/>
  <c r="B47"/>
  <c r="B48"/>
  <c r="B45"/>
  <c r="B44"/>
  <c r="B41"/>
  <c r="B42"/>
  <c r="B43"/>
  <c r="B40"/>
  <c r="B39"/>
  <c r="B36"/>
  <c r="B37"/>
  <c r="B38"/>
  <c r="B35"/>
  <c r="B34"/>
  <c r="B31"/>
  <c r="B32"/>
  <c r="B33"/>
  <c r="B30"/>
  <c r="B29"/>
  <c r="B21"/>
  <c r="B22"/>
  <c r="B23"/>
  <c r="B24"/>
  <c r="B25"/>
  <c r="B26"/>
  <c r="B27"/>
  <c r="B28"/>
  <c r="B20"/>
  <c r="B19"/>
  <c r="G57"/>
  <c r="I57"/>
  <c r="E54"/>
  <c r="G54"/>
  <c r="G55"/>
  <c r="H55"/>
  <c r="G56"/>
  <c r="I56"/>
  <c r="H57"/>
  <c r="E49"/>
  <c r="G49"/>
  <c r="G52"/>
  <c r="I52"/>
  <c r="H52"/>
  <c r="E44"/>
  <c r="G44"/>
  <c r="G47"/>
  <c r="I47"/>
  <c r="E39"/>
  <c r="G39"/>
  <c r="G42"/>
  <c r="H42"/>
  <c r="I42"/>
  <c r="E34"/>
  <c r="E29"/>
  <c r="G29"/>
  <c r="E19"/>
  <c r="G19"/>
  <c r="G34"/>
  <c r="G37"/>
  <c r="H37"/>
  <c r="G35"/>
  <c r="I35"/>
  <c r="G36"/>
  <c r="I36"/>
  <c r="G38"/>
  <c r="G40"/>
  <c r="G41"/>
  <c r="G43"/>
  <c r="G45"/>
  <c r="I45"/>
  <c r="G46"/>
  <c r="I46"/>
  <c r="G48"/>
  <c r="I48"/>
  <c r="G50"/>
  <c r="I50"/>
  <c r="G51"/>
  <c r="I51"/>
  <c r="G53"/>
  <c r="I53"/>
  <c r="G58"/>
  <c r="H58"/>
  <c r="G60"/>
  <c r="G61"/>
  <c r="G62"/>
  <c r="G63"/>
  <c r="G65"/>
  <c r="I65"/>
  <c r="G66"/>
  <c r="I66"/>
  <c r="G68"/>
  <c r="K68"/>
  <c r="G70"/>
  <c r="I70"/>
  <c r="G71"/>
  <c r="G72"/>
  <c r="I72"/>
  <c r="G73"/>
  <c r="G75"/>
  <c r="H75"/>
  <c r="G78"/>
  <c r="H78"/>
  <c r="G80"/>
  <c r="G81"/>
  <c r="G83"/>
  <c r="G85"/>
  <c r="I85"/>
  <c r="G86"/>
  <c r="I86"/>
  <c r="G87"/>
  <c r="I87"/>
  <c r="G88"/>
  <c r="I88"/>
  <c r="G90"/>
  <c r="G93"/>
  <c r="G95"/>
  <c r="K95"/>
  <c r="G98"/>
  <c r="G100"/>
  <c r="G101"/>
  <c r="G103"/>
  <c r="G105"/>
  <c r="G108"/>
  <c r="G110"/>
  <c r="I110"/>
  <c r="G111"/>
  <c r="I111"/>
  <c r="G113"/>
  <c r="I113"/>
  <c r="G115"/>
  <c r="H115"/>
  <c r="G118"/>
  <c r="K118"/>
  <c r="G120"/>
  <c r="I120"/>
  <c r="G123"/>
  <c r="I123"/>
  <c r="G125"/>
  <c r="H125"/>
  <c r="K135"/>
  <c r="G138"/>
  <c r="K138"/>
  <c r="K38"/>
  <c r="K98"/>
  <c r="G20"/>
  <c r="I20"/>
  <c r="G21"/>
  <c r="G22"/>
  <c r="G23"/>
  <c r="I23"/>
  <c r="G24"/>
  <c r="I24"/>
  <c r="G25"/>
  <c r="I25"/>
  <c r="G26"/>
  <c r="H26"/>
  <c r="G27"/>
  <c r="I27"/>
  <c r="G28"/>
  <c r="I28"/>
  <c r="G30"/>
  <c r="I30"/>
  <c r="G31"/>
  <c r="I31"/>
  <c r="G32"/>
  <c r="K32"/>
  <c r="G33"/>
  <c r="I33"/>
  <c r="I21"/>
  <c r="I22"/>
  <c r="M9"/>
  <c r="M8"/>
  <c r="E11"/>
  <c r="E10"/>
  <c r="E9"/>
  <c r="E8"/>
  <c r="G119"/>
  <c r="K108"/>
  <c r="K105"/>
  <c r="G104"/>
  <c r="G94"/>
  <c r="G79"/>
  <c r="G74"/>
  <c r="G64"/>
  <c r="G59"/>
  <c r="I43"/>
  <c r="I41"/>
  <c r="I40"/>
  <c r="K27"/>
  <c r="K23"/>
  <c r="J25" i="4"/>
  <c r="J12"/>
  <c r="J19"/>
  <c r="J6"/>
  <c r="B177" i="8"/>
  <c r="B164"/>
  <c r="B151"/>
  <c r="B20"/>
  <c r="B21"/>
  <c r="B22"/>
  <c r="B23"/>
  <c r="B24"/>
  <c r="B25"/>
  <c r="B26"/>
  <c r="B27"/>
  <c r="B28"/>
  <c r="C184"/>
  <c r="C181"/>
  <c r="D180"/>
  <c r="B180"/>
  <c r="C171"/>
  <c r="C168"/>
  <c r="D167"/>
  <c r="B167"/>
  <c r="C158"/>
  <c r="C155"/>
  <c r="D154"/>
  <c r="B154"/>
  <c r="C145"/>
  <c r="C142"/>
  <c r="D141"/>
  <c r="B141"/>
  <c r="C132"/>
  <c r="C129"/>
  <c r="D128"/>
  <c r="B128"/>
  <c r="C119"/>
  <c r="C116"/>
  <c r="D115"/>
  <c r="B115"/>
  <c r="C106"/>
  <c r="C103"/>
  <c r="D102"/>
  <c r="B102"/>
  <c r="C93"/>
  <c r="C90"/>
  <c r="D89"/>
  <c r="B89"/>
  <c r="C80"/>
  <c r="C77"/>
  <c r="D76"/>
  <c r="B76"/>
  <c r="C67" i="7"/>
  <c r="C67" i="8"/>
  <c r="C64"/>
  <c r="D63"/>
  <c r="B63"/>
  <c r="C54"/>
  <c r="C51"/>
  <c r="D50"/>
  <c r="B50"/>
  <c r="C41"/>
  <c r="C38"/>
  <c r="D37"/>
  <c r="B37"/>
  <c r="B29"/>
  <c r="F19"/>
  <c r="F20"/>
  <c r="F30" s="1"/>
  <c r="F21"/>
  <c r="F22"/>
  <c r="F23"/>
  <c r="F24"/>
  <c r="F25"/>
  <c r="F26"/>
  <c r="F27"/>
  <c r="F28"/>
  <c r="F29"/>
  <c r="B19"/>
  <c r="F18"/>
  <c r="B18"/>
  <c r="Q185"/>
  <c r="E29"/>
  <c r="O184"/>
  <c r="P184"/>
  <c r="P183"/>
  <c r="O183"/>
  <c r="P182"/>
  <c r="O182"/>
  <c r="P181"/>
  <c r="O181"/>
  <c r="O180"/>
  <c r="P180"/>
  <c r="Q172"/>
  <c r="P171"/>
  <c r="O171"/>
  <c r="O170"/>
  <c r="P170"/>
  <c r="O169"/>
  <c r="P169"/>
  <c r="O168"/>
  <c r="P168"/>
  <c r="P167"/>
  <c r="O167"/>
  <c r="Q159"/>
  <c r="E27"/>
  <c r="O158"/>
  <c r="P158"/>
  <c r="P157"/>
  <c r="O157"/>
  <c r="P156"/>
  <c r="O156"/>
  <c r="P155"/>
  <c r="O155"/>
  <c r="O154"/>
  <c r="P154"/>
  <c r="Q146"/>
  <c r="P145"/>
  <c r="O145"/>
  <c r="O144"/>
  <c r="P144"/>
  <c r="O143"/>
  <c r="P143"/>
  <c r="O142"/>
  <c r="P142"/>
  <c r="P141"/>
  <c r="O141"/>
  <c r="B138"/>
  <c r="Q133"/>
  <c r="P132"/>
  <c r="O132"/>
  <c r="O131"/>
  <c r="P131"/>
  <c r="O130"/>
  <c r="P130"/>
  <c r="O129"/>
  <c r="P129"/>
  <c r="P128"/>
  <c r="O128"/>
  <c r="B125"/>
  <c r="Q120"/>
  <c r="P119"/>
  <c r="O119"/>
  <c r="O118"/>
  <c r="P118"/>
  <c r="O117"/>
  <c r="P117"/>
  <c r="O116"/>
  <c r="P116"/>
  <c r="P115"/>
  <c r="O115"/>
  <c r="B112"/>
  <c r="Q107"/>
  <c r="P106"/>
  <c r="O106"/>
  <c r="O105"/>
  <c r="P105"/>
  <c r="O104"/>
  <c r="P104"/>
  <c r="O103"/>
  <c r="P103"/>
  <c r="P102"/>
  <c r="O102"/>
  <c r="B99"/>
  <c r="Q94"/>
  <c r="P93"/>
  <c r="O93"/>
  <c r="O92"/>
  <c r="P92"/>
  <c r="O91"/>
  <c r="P91"/>
  <c r="O90"/>
  <c r="P90"/>
  <c r="P89"/>
  <c r="O89"/>
  <c r="B86"/>
  <c r="Q81"/>
  <c r="P80"/>
  <c r="O80"/>
  <c r="O79"/>
  <c r="P79"/>
  <c r="O78"/>
  <c r="P78"/>
  <c r="O77"/>
  <c r="P77"/>
  <c r="P76"/>
  <c r="O76"/>
  <c r="B73"/>
  <c r="Q68"/>
  <c r="P67"/>
  <c r="O67"/>
  <c r="O66"/>
  <c r="P66"/>
  <c r="O65"/>
  <c r="P65"/>
  <c r="O64"/>
  <c r="P64"/>
  <c r="P63"/>
  <c r="O63"/>
  <c r="B60"/>
  <c r="Q55"/>
  <c r="P54"/>
  <c r="O54"/>
  <c r="O53"/>
  <c r="P53"/>
  <c r="O52"/>
  <c r="P52"/>
  <c r="O51"/>
  <c r="P51"/>
  <c r="P50"/>
  <c r="O50"/>
  <c r="B47"/>
  <c r="Q42"/>
  <c r="P41"/>
  <c r="O41"/>
  <c r="O40"/>
  <c r="P40"/>
  <c r="O39"/>
  <c r="P39"/>
  <c r="O38"/>
  <c r="P38"/>
  <c r="P37"/>
  <c r="O37"/>
  <c r="L28"/>
  <c r="J28"/>
  <c r="H28"/>
  <c r="E28"/>
  <c r="K28"/>
  <c r="L26"/>
  <c r="J26"/>
  <c r="H26"/>
  <c r="E26"/>
  <c r="K26"/>
  <c r="L25"/>
  <c r="K25"/>
  <c r="J25"/>
  <c r="H25"/>
  <c r="G25"/>
  <c r="E25"/>
  <c r="N25"/>
  <c r="L24"/>
  <c r="J24"/>
  <c r="H24"/>
  <c r="E24"/>
  <c r="K24"/>
  <c r="L23"/>
  <c r="K23"/>
  <c r="J23"/>
  <c r="H23"/>
  <c r="G23"/>
  <c r="E23"/>
  <c r="N23"/>
  <c r="L22"/>
  <c r="J22"/>
  <c r="H22"/>
  <c r="E22"/>
  <c r="K22"/>
  <c r="L21"/>
  <c r="K21"/>
  <c r="J21"/>
  <c r="H21"/>
  <c r="G21"/>
  <c r="E21"/>
  <c r="N21"/>
  <c r="L20"/>
  <c r="J20"/>
  <c r="H20"/>
  <c r="E20"/>
  <c r="K20"/>
  <c r="L19"/>
  <c r="K19"/>
  <c r="J19"/>
  <c r="H19"/>
  <c r="G19"/>
  <c r="E19"/>
  <c r="N19"/>
  <c r="L18"/>
  <c r="J18"/>
  <c r="H18"/>
  <c r="E18"/>
  <c r="K18"/>
  <c r="E11"/>
  <c r="E10"/>
  <c r="P9"/>
  <c r="E9"/>
  <c r="P8"/>
  <c r="E8"/>
  <c r="X6" i="4"/>
  <c r="W6"/>
  <c r="Z6"/>
  <c r="C184" i="7"/>
  <c r="C181"/>
  <c r="D180"/>
  <c r="B180"/>
  <c r="C171"/>
  <c r="C168"/>
  <c r="D167"/>
  <c r="B167"/>
  <c r="D154"/>
  <c r="B154"/>
  <c r="D141"/>
  <c r="D128"/>
  <c r="D115"/>
  <c r="B115"/>
  <c r="D102"/>
  <c r="B102"/>
  <c r="D89"/>
  <c r="D76"/>
  <c r="B76"/>
  <c r="D63"/>
  <c r="B63"/>
  <c r="D50"/>
  <c r="B50"/>
  <c r="C158"/>
  <c r="C155"/>
  <c r="C145"/>
  <c r="C142"/>
  <c r="C132"/>
  <c r="C129"/>
  <c r="C119"/>
  <c r="C116"/>
  <c r="C106"/>
  <c r="C103"/>
  <c r="C93"/>
  <c r="C90"/>
  <c r="C80"/>
  <c r="C77"/>
  <c r="C64"/>
  <c r="C51"/>
  <c r="C54"/>
  <c r="O180"/>
  <c r="P180"/>
  <c r="O167"/>
  <c r="P167"/>
  <c r="O154"/>
  <c r="P154"/>
  <c r="O141"/>
  <c r="P141"/>
  <c r="O128"/>
  <c r="P128"/>
  <c r="O115"/>
  <c r="P115"/>
  <c r="O102"/>
  <c r="P102"/>
  <c r="O89"/>
  <c r="P89"/>
  <c r="O76"/>
  <c r="P76"/>
  <c r="O63"/>
  <c r="P63"/>
  <c r="O50"/>
  <c r="P50"/>
  <c r="D37"/>
  <c r="B37"/>
  <c r="C41"/>
  <c r="C38"/>
  <c r="P9"/>
  <c r="P8"/>
  <c r="E11"/>
  <c r="E10"/>
  <c r="E9"/>
  <c r="E8"/>
  <c r="O37"/>
  <c r="P37"/>
  <c r="F19"/>
  <c r="F30" s="1"/>
  <c r="F20"/>
  <c r="F21"/>
  <c r="F22"/>
  <c r="F23"/>
  <c r="F24"/>
  <c r="F25"/>
  <c r="F26"/>
  <c r="F27"/>
  <c r="F28"/>
  <c r="F29"/>
  <c r="B19"/>
  <c r="B20"/>
  <c r="B21"/>
  <c r="B22"/>
  <c r="B23"/>
  <c r="B24"/>
  <c r="B25"/>
  <c r="B26"/>
  <c r="B27"/>
  <c r="B28"/>
  <c r="B29"/>
  <c r="B18"/>
  <c r="P9" i="5"/>
  <c r="P8"/>
  <c r="E11"/>
  <c r="E10"/>
  <c r="E9"/>
  <c r="E8"/>
  <c r="C195"/>
  <c r="C192"/>
  <c r="D191"/>
  <c r="B191"/>
  <c r="C182"/>
  <c r="C179"/>
  <c r="D178"/>
  <c r="B178"/>
  <c r="C169"/>
  <c r="C166"/>
  <c r="D165"/>
  <c r="B165"/>
  <c r="C156"/>
  <c r="C153"/>
  <c r="D152"/>
  <c r="B152"/>
  <c r="C143"/>
  <c r="C140"/>
  <c r="D139"/>
  <c r="B139"/>
  <c r="F28"/>
  <c r="B28"/>
  <c r="F24"/>
  <c r="F25"/>
  <c r="F26"/>
  <c r="F27"/>
  <c r="B25"/>
  <c r="B26"/>
  <c r="B27"/>
  <c r="B24"/>
  <c r="B23"/>
  <c r="F23"/>
  <c r="C130"/>
  <c r="C127"/>
  <c r="D126"/>
  <c r="B126"/>
  <c r="C117"/>
  <c r="C114"/>
  <c r="D113"/>
  <c r="B113"/>
  <c r="C104"/>
  <c r="C101"/>
  <c r="F22"/>
  <c r="B22"/>
  <c r="F21"/>
  <c r="B21"/>
  <c r="B20"/>
  <c r="B29"/>
  <c r="B19"/>
  <c r="B18"/>
  <c r="D37"/>
  <c r="D100"/>
  <c r="B100"/>
  <c r="B188"/>
  <c r="B175"/>
  <c r="B162"/>
  <c r="B149"/>
  <c r="B136"/>
  <c r="B123"/>
  <c r="B110"/>
  <c r="B97"/>
  <c r="B84"/>
  <c r="B60"/>
  <c r="B47"/>
  <c r="C91"/>
  <c r="C88"/>
  <c r="F20"/>
  <c r="D87"/>
  <c r="B87"/>
  <c r="B138" i="7"/>
  <c r="B125"/>
  <c r="B112"/>
  <c r="B99"/>
  <c r="B86"/>
  <c r="B73"/>
  <c r="B60"/>
  <c r="B47"/>
  <c r="F18"/>
  <c r="C76" i="5"/>
  <c r="C73"/>
  <c r="B72"/>
  <c r="D72"/>
  <c r="D63"/>
  <c r="B63"/>
  <c r="L63"/>
  <c r="F63"/>
  <c r="F29"/>
  <c r="C54"/>
  <c r="C51"/>
  <c r="D50"/>
  <c r="B50"/>
  <c r="F19"/>
  <c r="F30" s="1"/>
  <c r="F18"/>
  <c r="B37"/>
  <c r="C41"/>
  <c r="C38"/>
  <c r="O191"/>
  <c r="P191"/>
  <c r="O178"/>
  <c r="P178"/>
  <c r="O165"/>
  <c r="P165"/>
  <c r="O152"/>
  <c r="P152"/>
  <c r="O139"/>
  <c r="P139"/>
  <c r="O126"/>
  <c r="P126"/>
  <c r="O113"/>
  <c r="P113"/>
  <c r="O100"/>
  <c r="P100"/>
  <c r="O87"/>
  <c r="P87"/>
  <c r="O72"/>
  <c r="P72"/>
  <c r="O50"/>
  <c r="P50"/>
  <c r="O37"/>
  <c r="P37"/>
  <c r="Q77"/>
  <c r="Q55"/>
  <c r="E19"/>
  <c r="K19"/>
  <c r="S24" i="4"/>
  <c r="Q185" i="7"/>
  <c r="E29"/>
  <c r="N29"/>
  <c r="O184"/>
  <c r="P184"/>
  <c r="O183"/>
  <c r="P183"/>
  <c r="O182"/>
  <c r="P182"/>
  <c r="O181"/>
  <c r="P181"/>
  <c r="Q172"/>
  <c r="E28"/>
  <c r="O171"/>
  <c r="P171"/>
  <c r="O170"/>
  <c r="P170"/>
  <c r="O169"/>
  <c r="P169"/>
  <c r="O168"/>
  <c r="P168"/>
  <c r="Q159"/>
  <c r="E27"/>
  <c r="N27"/>
  <c r="O158"/>
  <c r="P158"/>
  <c r="O157"/>
  <c r="P157"/>
  <c r="O156"/>
  <c r="P156"/>
  <c r="O155"/>
  <c r="P155"/>
  <c r="Q146"/>
  <c r="E26"/>
  <c r="O145"/>
  <c r="P145"/>
  <c r="O144"/>
  <c r="P144"/>
  <c r="O143"/>
  <c r="P143"/>
  <c r="O142"/>
  <c r="P142"/>
  <c r="Q133"/>
  <c r="E25"/>
  <c r="O132"/>
  <c r="P132"/>
  <c r="P131"/>
  <c r="O131"/>
  <c r="O130"/>
  <c r="P130"/>
  <c r="P129"/>
  <c r="O129"/>
  <c r="Q120"/>
  <c r="E24"/>
  <c r="N24"/>
  <c r="O119"/>
  <c r="P119"/>
  <c r="O118"/>
  <c r="P118"/>
  <c r="O117"/>
  <c r="P117"/>
  <c r="O116"/>
  <c r="P116"/>
  <c r="Q107"/>
  <c r="E23"/>
  <c r="P106"/>
  <c r="O106"/>
  <c r="O105"/>
  <c r="P105"/>
  <c r="P104"/>
  <c r="O104"/>
  <c r="O103"/>
  <c r="P103"/>
  <c r="Q94"/>
  <c r="E22"/>
  <c r="O93"/>
  <c r="P93"/>
  <c r="O92"/>
  <c r="P92"/>
  <c r="O91"/>
  <c r="P91"/>
  <c r="O90"/>
  <c r="P90"/>
  <c r="Q81"/>
  <c r="E21"/>
  <c r="O80"/>
  <c r="P80"/>
  <c r="P79"/>
  <c r="O79"/>
  <c r="O78"/>
  <c r="P78"/>
  <c r="P77"/>
  <c r="O77"/>
  <c r="Q68"/>
  <c r="E20"/>
  <c r="O67"/>
  <c r="P67"/>
  <c r="O66"/>
  <c r="P66"/>
  <c r="O65"/>
  <c r="P65"/>
  <c r="O64"/>
  <c r="P64"/>
  <c r="Q55"/>
  <c r="E19"/>
  <c r="P54"/>
  <c r="O54"/>
  <c r="O53"/>
  <c r="P53"/>
  <c r="P52"/>
  <c r="O52"/>
  <c r="O51"/>
  <c r="P51"/>
  <c r="Q42"/>
  <c r="E18"/>
  <c r="O41"/>
  <c r="P41"/>
  <c r="O40"/>
  <c r="P40"/>
  <c r="O39"/>
  <c r="P39"/>
  <c r="O38"/>
  <c r="P38"/>
  <c r="Q42" i="5"/>
  <c r="E18"/>
  <c r="Q92"/>
  <c r="E20"/>
  <c r="Q105"/>
  <c r="E21"/>
  <c r="Q118"/>
  <c r="E22"/>
  <c r="G22"/>
  <c r="Q131"/>
  <c r="E23"/>
  <c r="Q144"/>
  <c r="E24"/>
  <c r="H24"/>
  <c r="Q157"/>
  <c r="E25"/>
  <c r="Q170"/>
  <c r="E26"/>
  <c r="I26"/>
  <c r="Q183"/>
  <c r="E27"/>
  <c r="N27"/>
  <c r="Q196"/>
  <c r="E28"/>
  <c r="K28"/>
  <c r="O195"/>
  <c r="P195"/>
  <c r="O194"/>
  <c r="P194"/>
  <c r="O193"/>
  <c r="P193"/>
  <c r="O192"/>
  <c r="P192"/>
  <c r="O182"/>
  <c r="P182"/>
  <c r="O181"/>
  <c r="P181"/>
  <c r="O180"/>
  <c r="P180"/>
  <c r="O179"/>
  <c r="P179"/>
  <c r="O169"/>
  <c r="P169"/>
  <c r="O168"/>
  <c r="P168"/>
  <c r="O167"/>
  <c r="P167"/>
  <c r="O166"/>
  <c r="P166"/>
  <c r="O156"/>
  <c r="P156"/>
  <c r="O155"/>
  <c r="P155"/>
  <c r="O154"/>
  <c r="P154"/>
  <c r="O153"/>
  <c r="P153"/>
  <c r="O143"/>
  <c r="P143"/>
  <c r="O142"/>
  <c r="P142"/>
  <c r="O141"/>
  <c r="P141"/>
  <c r="O140"/>
  <c r="P140"/>
  <c r="O130"/>
  <c r="P130"/>
  <c r="O129"/>
  <c r="P129"/>
  <c r="O128"/>
  <c r="P128"/>
  <c r="O127"/>
  <c r="P127"/>
  <c r="O117"/>
  <c r="P117"/>
  <c r="O116"/>
  <c r="P116"/>
  <c r="O115"/>
  <c r="P115"/>
  <c r="O114"/>
  <c r="P114"/>
  <c r="O104"/>
  <c r="P104"/>
  <c r="O103"/>
  <c r="P103"/>
  <c r="O102"/>
  <c r="P102"/>
  <c r="O101"/>
  <c r="P101"/>
  <c r="U7" i="4"/>
  <c r="T7"/>
  <c r="U6"/>
  <c r="T6"/>
  <c r="U5"/>
  <c r="T5"/>
  <c r="O91" i="5"/>
  <c r="P91"/>
  <c r="O90"/>
  <c r="P90"/>
  <c r="O89"/>
  <c r="P89"/>
  <c r="O88"/>
  <c r="P88"/>
  <c r="O76"/>
  <c r="P76"/>
  <c r="O75"/>
  <c r="P75"/>
  <c r="O74"/>
  <c r="P74"/>
  <c r="O73"/>
  <c r="P73"/>
  <c r="O40"/>
  <c r="P40"/>
  <c r="O53"/>
  <c r="P53"/>
  <c r="O51"/>
  <c r="P51"/>
  <c r="O54"/>
  <c r="P54"/>
  <c r="O52"/>
  <c r="P52"/>
  <c r="O41"/>
  <c r="P41"/>
  <c r="O39"/>
  <c r="P39"/>
  <c r="O38"/>
  <c r="P38"/>
  <c r="N26"/>
  <c r="H26"/>
  <c r="G27"/>
  <c r="I27"/>
  <c r="L27"/>
  <c r="L26"/>
  <c r="J28"/>
  <c r="L28"/>
  <c r="J19"/>
  <c r="K24"/>
  <c r="L24"/>
  <c r="N24"/>
  <c r="N22"/>
  <c r="G19"/>
  <c r="I19"/>
  <c r="N25" i="7"/>
  <c r="K25"/>
  <c r="H25"/>
  <c r="L24"/>
  <c r="N22"/>
  <c r="H22"/>
  <c r="L29"/>
  <c r="J29"/>
  <c r="K29"/>
  <c r="I29"/>
  <c r="H29"/>
  <c r="G29"/>
  <c r="N28"/>
  <c r="G28"/>
  <c r="K28"/>
  <c r="J28"/>
  <c r="H28"/>
  <c r="L28"/>
  <c r="I28"/>
  <c r="G27"/>
  <c r="L27"/>
  <c r="H27"/>
  <c r="J27"/>
  <c r="I27"/>
  <c r="K27"/>
  <c r="N26"/>
  <c r="H26"/>
  <c r="K26"/>
  <c r="J26"/>
  <c r="I26"/>
  <c r="G26"/>
  <c r="L26"/>
  <c r="L25"/>
  <c r="I25"/>
  <c r="G25"/>
  <c r="J25"/>
  <c r="I24"/>
  <c r="K24"/>
  <c r="J24"/>
  <c r="H24"/>
  <c r="G24"/>
  <c r="N23"/>
  <c r="I23"/>
  <c r="L23"/>
  <c r="G23"/>
  <c r="H23"/>
  <c r="J23"/>
  <c r="K23"/>
  <c r="J22"/>
  <c r="G22"/>
  <c r="K22"/>
  <c r="I22"/>
  <c r="L22"/>
  <c r="N21"/>
  <c r="H21"/>
  <c r="G21"/>
  <c r="K21"/>
  <c r="J21"/>
  <c r="L21"/>
  <c r="I21"/>
  <c r="N20"/>
  <c r="I20"/>
  <c r="L20"/>
  <c r="J20"/>
  <c r="G20"/>
  <c r="H20"/>
  <c r="K20"/>
  <c r="J19"/>
  <c r="K19"/>
  <c r="N19"/>
  <c r="L19"/>
  <c r="I19"/>
  <c r="G19"/>
  <c r="G30" s="1"/>
  <c r="H19"/>
  <c r="G18"/>
  <c r="J18"/>
  <c r="J30"/>
  <c r="H18"/>
  <c r="H30"/>
  <c r="K18"/>
  <c r="K30"/>
  <c r="I18"/>
  <c r="I30"/>
  <c r="L18"/>
  <c r="L30"/>
  <c r="N18"/>
  <c r="J32" i="4"/>
  <c r="N27" i="8"/>
  <c r="I27"/>
  <c r="L27"/>
  <c r="H27"/>
  <c r="H30"/>
  <c r="K27"/>
  <c r="K30"/>
  <c r="G27"/>
  <c r="J27"/>
  <c r="J30"/>
  <c r="L30"/>
  <c r="N29"/>
  <c r="I29"/>
  <c r="L29"/>
  <c r="H29"/>
  <c r="K29"/>
  <c r="G29"/>
  <c r="J29"/>
  <c r="I18"/>
  <c r="N18"/>
  <c r="I20"/>
  <c r="N20"/>
  <c r="I22"/>
  <c r="N22"/>
  <c r="I24"/>
  <c r="N24"/>
  <c r="I26"/>
  <c r="N26"/>
  <c r="I28"/>
  <c r="N28"/>
  <c r="G18"/>
  <c r="G30" s="1"/>
  <c r="I19"/>
  <c r="G20"/>
  <c r="I21"/>
  <c r="G22"/>
  <c r="I23"/>
  <c r="G24"/>
  <c r="I25"/>
  <c r="G26"/>
  <c r="G28"/>
  <c r="I30"/>
  <c r="H136" i="9"/>
  <c r="I137"/>
  <c r="H130"/>
  <c r="H129"/>
  <c r="H133"/>
  <c r="I132"/>
  <c r="I129"/>
  <c r="H128"/>
  <c r="H124"/>
  <c r="I126"/>
  <c r="G129"/>
  <c r="I127"/>
  <c r="I122"/>
  <c r="I117"/>
  <c r="I109"/>
  <c r="I107"/>
  <c r="I96"/>
  <c r="I97"/>
  <c r="I91"/>
  <c r="I92"/>
  <c r="I77"/>
  <c r="H56"/>
  <c r="H54"/>
  <c r="I55"/>
  <c r="K19"/>
  <c r="H47"/>
  <c r="K86"/>
  <c r="K74"/>
  <c r="H86"/>
  <c r="H33"/>
  <c r="K54"/>
  <c r="K58"/>
  <c r="I37"/>
  <c r="H32"/>
  <c r="I32"/>
  <c r="I29"/>
  <c r="I68"/>
  <c r="I64"/>
  <c r="I58"/>
  <c r="I38"/>
  <c r="H118"/>
  <c r="H114"/>
  <c r="K35"/>
  <c r="H68"/>
  <c r="I26"/>
  <c r="I19"/>
  <c r="K26"/>
  <c r="I78"/>
  <c r="K22"/>
  <c r="K36"/>
  <c r="K45"/>
  <c r="I75"/>
  <c r="I74"/>
  <c r="K78"/>
  <c r="K87"/>
  <c r="I108"/>
  <c r="H22"/>
  <c r="H108"/>
  <c r="K75"/>
  <c r="H74"/>
  <c r="H25"/>
  <c r="H66"/>
  <c r="H85"/>
  <c r="H95"/>
  <c r="H98"/>
  <c r="H20"/>
  <c r="K21"/>
  <c r="H24"/>
  <c r="K25"/>
  <c r="H28"/>
  <c r="H35"/>
  <c r="H36"/>
  <c r="H38"/>
  <c r="I39"/>
  <c r="H46"/>
  <c r="K48"/>
  <c r="H65"/>
  <c r="K66"/>
  <c r="K85"/>
  <c r="H88"/>
  <c r="I95"/>
  <c r="I98"/>
  <c r="I105"/>
  <c r="K109"/>
  <c r="K119"/>
  <c r="K99"/>
  <c r="H21"/>
  <c r="H48"/>
  <c r="H105"/>
  <c r="K115"/>
  <c r="K20"/>
  <c r="H23"/>
  <c r="K24"/>
  <c r="H27"/>
  <c r="K28"/>
  <c r="H45"/>
  <c r="K46"/>
  <c r="K49"/>
  <c r="K59"/>
  <c r="K65"/>
  <c r="K69"/>
  <c r="H87"/>
  <c r="K88"/>
  <c r="K94"/>
  <c r="I119"/>
  <c r="I49"/>
  <c r="H41"/>
  <c r="K41"/>
  <c r="H60"/>
  <c r="K60"/>
  <c r="H62"/>
  <c r="K62"/>
  <c r="H81"/>
  <c r="K81"/>
  <c r="K93"/>
  <c r="H93"/>
  <c r="H103"/>
  <c r="K103"/>
  <c r="I103"/>
  <c r="K33"/>
  <c r="I60"/>
  <c r="I62"/>
  <c r="K71"/>
  <c r="H71"/>
  <c r="K73"/>
  <c r="H73"/>
  <c r="I81"/>
  <c r="I93"/>
  <c r="H100"/>
  <c r="K100"/>
  <c r="K29"/>
  <c r="K34"/>
  <c r="H40"/>
  <c r="K40"/>
  <c r="H43"/>
  <c r="K43"/>
  <c r="K44"/>
  <c r="H61"/>
  <c r="K61"/>
  <c r="H63"/>
  <c r="K63"/>
  <c r="K64"/>
  <c r="I71"/>
  <c r="I73"/>
  <c r="H80"/>
  <c r="K80"/>
  <c r="H83"/>
  <c r="K83"/>
  <c r="K84"/>
  <c r="K90"/>
  <c r="H90"/>
  <c r="I100"/>
  <c r="K30"/>
  <c r="H30"/>
  <c r="K51"/>
  <c r="H51"/>
  <c r="K31"/>
  <c r="H31"/>
  <c r="K39"/>
  <c r="I44"/>
  <c r="K50"/>
  <c r="H50"/>
  <c r="K53"/>
  <c r="H53"/>
  <c r="I61"/>
  <c r="I63"/>
  <c r="K70"/>
  <c r="H70"/>
  <c r="K72"/>
  <c r="H72"/>
  <c r="K79"/>
  <c r="I80"/>
  <c r="I83"/>
  <c r="I84"/>
  <c r="K89"/>
  <c r="I90"/>
  <c r="H101"/>
  <c r="K101"/>
  <c r="I101"/>
  <c r="K104"/>
  <c r="K110"/>
  <c r="K111"/>
  <c r="K113"/>
  <c r="I115"/>
  <c r="I118"/>
  <c r="K120"/>
  <c r="K123"/>
  <c r="I125"/>
  <c r="H135"/>
  <c r="H138"/>
  <c r="K124"/>
  <c r="K125"/>
  <c r="K133"/>
  <c r="I135"/>
  <c r="I138"/>
  <c r="I134"/>
  <c r="I139"/>
  <c r="I18"/>
  <c r="K114"/>
  <c r="H110"/>
  <c r="H111"/>
  <c r="H113"/>
  <c r="H120"/>
  <c r="H123"/>
  <c r="H119"/>
  <c r="H99"/>
  <c r="I124"/>
  <c r="H104"/>
  <c r="H84"/>
  <c r="H59"/>
  <c r="H69"/>
  <c r="H49"/>
  <c r="I54"/>
  <c r="H39"/>
  <c r="H34"/>
  <c r="I104"/>
  <c r="I89"/>
  <c r="H29"/>
  <c r="I34"/>
  <c r="H44"/>
  <c r="I69"/>
  <c r="H64"/>
  <c r="H109"/>
  <c r="I114"/>
  <c r="H79"/>
  <c r="I94"/>
  <c r="H94"/>
  <c r="I99"/>
  <c r="H19"/>
  <c r="I79"/>
  <c r="H89"/>
  <c r="I59"/>
  <c r="J21" i="10"/>
  <c r="O28"/>
  <c r="O27"/>
  <c r="O24"/>
  <c r="K17" i="13"/>
  <c r="E23" i="10"/>
  <c r="O22"/>
  <c r="K17" i="11"/>
  <c r="E21" i="10"/>
  <c r="G21" s="1"/>
  <c r="H134" i="9"/>
  <c r="H139"/>
  <c r="H18"/>
  <c r="G23" i="10"/>
  <c r="O23"/>
  <c r="H32"/>
  <c r="G28"/>
  <c r="G31"/>
  <c r="G30"/>
  <c r="E18" i="9"/>
  <c r="G18"/>
  <c r="K18"/>
  <c r="K139"/>
  <c r="G139"/>
  <c r="H15"/>
  <c r="G134"/>
  <c r="K134"/>
  <c r="J25" i="5"/>
  <c r="G25"/>
  <c r="K25"/>
  <c r="N25"/>
  <c r="L25"/>
  <c r="I25"/>
  <c r="H25"/>
  <c r="I18"/>
  <c r="H18"/>
  <c r="N18"/>
  <c r="J18"/>
  <c r="L18"/>
  <c r="K18"/>
  <c r="G18"/>
  <c r="N21"/>
  <c r="J21"/>
  <c r="K21"/>
  <c r="G21"/>
  <c r="L21"/>
  <c r="H21"/>
  <c r="I21"/>
  <c r="L23"/>
  <c r="G23"/>
  <c r="K23"/>
  <c r="I23"/>
  <c r="N23"/>
  <c r="H23"/>
  <c r="J23"/>
  <c r="G20"/>
  <c r="G30" s="1"/>
  <c r="K20"/>
  <c r="K30"/>
  <c r="I20"/>
  <c r="H20"/>
  <c r="H30"/>
  <c r="N20"/>
  <c r="L20"/>
  <c r="J20"/>
  <c r="J22"/>
  <c r="L22"/>
  <c r="I28"/>
  <c r="J26"/>
  <c r="L19"/>
  <c r="L30"/>
  <c r="H22"/>
  <c r="K22"/>
  <c r="I24"/>
  <c r="G24"/>
  <c r="G28"/>
  <c r="G26"/>
  <c r="K27"/>
  <c r="J27"/>
  <c r="K26"/>
  <c r="N28"/>
  <c r="I22"/>
  <c r="N19"/>
  <c r="J24"/>
  <c r="H19"/>
  <c r="H28"/>
  <c r="H27"/>
  <c r="J30"/>
  <c r="I30"/>
  <c r="E30" l="1"/>
  <c r="K15"/>
  <c r="E30" i="8"/>
  <c r="K15"/>
  <c r="K15" i="7"/>
  <c r="E30"/>
  <c r="G20" i="10"/>
  <c r="K32"/>
  <c r="J32"/>
  <c r="G27"/>
  <c r="G26" s="1"/>
  <c r="K17" s="1"/>
  <c r="O21"/>
  <c r="G25"/>
  <c r="E20"/>
  <c r="E32" l="1"/>
  <c r="B18" s="1"/>
  <c r="O20"/>
  <c r="B16" i="5"/>
  <c r="N30"/>
  <c r="N30" i="7"/>
  <c r="E29" i="5"/>
  <c r="B16" i="7"/>
  <c r="N30" i="8"/>
  <c r="B16"/>
  <c r="K16" i="10"/>
  <c r="G32"/>
  <c r="I29" i="5" l="1"/>
  <c r="H29"/>
  <c r="G29"/>
  <c r="L29"/>
  <c r="N29"/>
  <c r="K29"/>
  <c r="J29"/>
  <c r="K15" i="10"/>
  <c r="O32"/>
</calcChain>
</file>

<file path=xl/sharedStrings.xml><?xml version="1.0" encoding="utf-8"?>
<sst xmlns="http://schemas.openxmlformats.org/spreadsheetml/2006/main" count="3902" uniqueCount="400">
  <si>
    <t>Sub-factor Weight</t>
  </si>
  <si>
    <t>Factor Weight</t>
  </si>
  <si>
    <t>Work Plan</t>
  </si>
  <si>
    <t>Project Staffing and Organization</t>
  </si>
  <si>
    <t>Total</t>
  </si>
  <si>
    <r>
      <rPr>
        <b/>
        <vertAlign val="superscript"/>
        <sz val="11"/>
        <color indexed="8"/>
        <rFont val="Calibri"/>
        <family val="2"/>
      </rPr>
      <t xml:space="preserve">1 </t>
    </r>
    <r>
      <rPr>
        <b/>
        <sz val="11"/>
        <color indexed="8"/>
        <rFont val="Calibri"/>
        <family val="2"/>
      </rPr>
      <t>Past and Present Performance Questionnaire Ratings</t>
    </r>
  </si>
  <si>
    <t>Rating</t>
  </si>
  <si>
    <t>Scores</t>
  </si>
  <si>
    <t>Q 22 Yes</t>
  </si>
  <si>
    <t>Good</t>
  </si>
  <si>
    <t xml:space="preserve">Q 22 No </t>
  </si>
  <si>
    <t>Acceptable</t>
  </si>
  <si>
    <t>Q 23 Yes</t>
  </si>
  <si>
    <t>Neutral</t>
  </si>
  <si>
    <t>Q 23 No</t>
  </si>
  <si>
    <t>Marginal</t>
  </si>
  <si>
    <t>Unacceptable</t>
  </si>
  <si>
    <t>Description</t>
  </si>
  <si>
    <t>80-100</t>
  </si>
  <si>
    <t>60-79</t>
  </si>
  <si>
    <t>40-59</t>
  </si>
  <si>
    <t>20-39</t>
  </si>
  <si>
    <t>0-19</t>
  </si>
  <si>
    <t>Factor</t>
  </si>
  <si>
    <t>No</t>
  </si>
  <si>
    <t>Evaluation Criteria</t>
  </si>
  <si>
    <t>RFP Evaluation Results</t>
  </si>
  <si>
    <t>Answer</t>
  </si>
  <si>
    <t>Score</t>
  </si>
  <si>
    <t>SS</t>
  </si>
  <si>
    <t>S</t>
  </si>
  <si>
    <t>W</t>
  </si>
  <si>
    <t>SW</t>
  </si>
  <si>
    <t>D</t>
  </si>
  <si>
    <t>&gt;1</t>
  </si>
  <si>
    <t>&lt;=1</t>
  </si>
  <si>
    <t>&gt;=1</t>
  </si>
  <si>
    <t>&gt;=0</t>
  </si>
  <si>
    <t>Sub-Factor</t>
  </si>
  <si>
    <t>Section 2. RFP Technical Proposal Evaluation</t>
  </si>
  <si>
    <t>Description of Ratings</t>
  </si>
  <si>
    <t>Sub-Factor Evaluation</t>
  </si>
  <si>
    <t xml:space="preserve">Suggested Rating </t>
  </si>
  <si>
    <t>Reviewer's Signed Score</t>
  </si>
  <si>
    <t>List and explain each strength, weakness, and deficiency that you selected</t>
  </si>
  <si>
    <r>
      <t xml:space="preserve">Proposal meets requirements and indicates an exceptional approach and understanding of the requirements. Proposal contains </t>
    </r>
    <r>
      <rPr>
        <b/>
        <sz val="10"/>
        <rFont val="Arial"/>
        <family val="2"/>
      </rPr>
      <t>multiple significant strengths</t>
    </r>
    <r>
      <rPr>
        <sz val="10"/>
        <rFont val="Arial"/>
        <family val="2"/>
      </rPr>
      <t xml:space="preserve"> and </t>
    </r>
    <r>
      <rPr>
        <b/>
        <sz val="10"/>
        <rFont val="Arial"/>
        <family val="2"/>
      </rPr>
      <t>no more than one weakness</t>
    </r>
    <r>
      <rPr>
        <sz val="10"/>
        <rFont val="Arial"/>
        <family val="2"/>
      </rPr>
      <t xml:space="preserve">, </t>
    </r>
    <r>
      <rPr>
        <b/>
        <sz val="10"/>
        <rFont val="Arial"/>
        <family val="2"/>
      </rPr>
      <t>which is not significant</t>
    </r>
    <r>
      <rPr>
        <sz val="10"/>
        <rFont val="Arial"/>
        <family val="2"/>
      </rPr>
      <t xml:space="preserve">. The strengths far outweigh the weakness and there are </t>
    </r>
    <r>
      <rPr>
        <b/>
        <sz val="10"/>
        <rFont val="Arial"/>
        <family val="2"/>
      </rPr>
      <t>no deficiencies</t>
    </r>
    <r>
      <rPr>
        <sz val="10"/>
        <rFont val="Arial"/>
        <family val="2"/>
      </rPr>
      <t>. Risk of unsuccessful performance is very low.</t>
    </r>
  </si>
  <si>
    <t xml:space="preserve">Good            (60-79) </t>
  </si>
  <si>
    <r>
      <t xml:space="preserve">Proposal meets requirements and idicates a thorough approach and understanding of the requirements. Proposal contains </t>
    </r>
    <r>
      <rPr>
        <b/>
        <sz val="10"/>
        <rFont val="Arial"/>
        <family val="2"/>
      </rPr>
      <t>at least one significant strength</t>
    </r>
    <r>
      <rPr>
        <sz val="10"/>
        <rFont val="Arial"/>
        <family val="2"/>
      </rPr>
      <t xml:space="preserve"> and the strengths outweigh any weaknesses. There are </t>
    </r>
    <r>
      <rPr>
        <b/>
        <sz val="10"/>
        <rFont val="Arial"/>
        <family val="2"/>
      </rPr>
      <t>no significant weaknesses</t>
    </r>
    <r>
      <rPr>
        <sz val="10"/>
        <rFont val="Arial"/>
        <family val="2"/>
      </rPr>
      <t xml:space="preserve"> and</t>
    </r>
    <r>
      <rPr>
        <b/>
        <sz val="10"/>
        <rFont val="Arial"/>
        <family val="2"/>
      </rPr>
      <t xml:space="preserve"> no deficiencies</t>
    </r>
    <r>
      <rPr>
        <sz val="10"/>
        <rFont val="Arial"/>
        <family val="2"/>
      </rPr>
      <t xml:space="preserve">. Risk of unsuccessful performance is low. Low risk means that negative event has little potential to cause disruption of schedule, increased cost or degradation of performance. Normal contractor effort and normal Government monitoring will likely be able to overcome any difficulties. </t>
    </r>
  </si>
  <si>
    <t>Acceptable (40-59)</t>
  </si>
  <si>
    <r>
      <t>Proposal meets requirements and indicates an adequate approach and understanding of the requirements. Strengths and weaknesses</t>
    </r>
    <r>
      <rPr>
        <b/>
        <sz val="10"/>
        <rFont val="Arial"/>
        <family val="2"/>
      </rPr>
      <t xml:space="preserve"> </t>
    </r>
    <r>
      <rPr>
        <sz val="10"/>
        <rFont val="Arial"/>
        <family val="2"/>
      </rPr>
      <t xml:space="preserve">are offsetting or will have little or no impact on contract performance. There should have been </t>
    </r>
    <r>
      <rPr>
        <b/>
        <sz val="10"/>
        <rFont val="Arial"/>
        <family val="2"/>
      </rPr>
      <t>no significant weaknesses</t>
    </r>
    <r>
      <rPr>
        <sz val="10"/>
        <rFont val="Arial"/>
        <family val="2"/>
      </rPr>
      <t xml:space="preserve"> identified and </t>
    </r>
    <r>
      <rPr>
        <b/>
        <sz val="10"/>
        <rFont val="Arial"/>
        <family val="2"/>
      </rPr>
      <t>no deficiencies</t>
    </r>
    <r>
      <rPr>
        <sz val="10"/>
        <rFont val="Arial"/>
        <family val="2"/>
      </rPr>
      <t>. Risk of unsuccessful performance is no worse than moderate. Moderate risk means that negative event can potentially cause disruption of schedule, increased cost or degradation of peformance. Special contractor emphasis and close Government monitoring will likely be able to overcome difficulties.</t>
    </r>
  </si>
  <si>
    <r>
      <t xml:space="preserve">Proposal does not clearly meet requirements and has not demonstrated an adequate approach and understanding of the requirements. The proposal has </t>
    </r>
    <r>
      <rPr>
        <b/>
        <sz val="10"/>
        <rFont val="Arial"/>
        <family val="2"/>
      </rPr>
      <t xml:space="preserve">significant weaknesses </t>
    </r>
    <r>
      <rPr>
        <sz val="10"/>
        <rFont val="Arial"/>
        <family val="2"/>
      </rPr>
      <t xml:space="preserve">and </t>
    </r>
    <r>
      <rPr>
        <b/>
        <sz val="10"/>
        <rFont val="Arial"/>
        <family val="2"/>
      </rPr>
      <t xml:space="preserve">no more than one deficiency. </t>
    </r>
    <r>
      <rPr>
        <sz val="10"/>
        <rFont val="Arial"/>
        <family val="2"/>
      </rPr>
      <t>The deficiency  and one or more weaknesses are not offset by strengths. Risk of unsuccessful performance is high. High risk means that negative event is likely to cause significant disruption of schedule, increased cost or degradation of performance. Contractor is unlikely to overcome any difficulties, even with special contractor emphasis and close Government monitoring.</t>
    </r>
  </si>
  <si>
    <t xml:space="preserve">Unacceptable (0-19) </t>
  </si>
  <si>
    <t>If Yes, How Many</t>
  </si>
  <si>
    <t xml:space="preserve"> Score Range for  Suggested Rating</t>
  </si>
  <si>
    <t>Score within given range for 1 Suggested Rating only</t>
  </si>
  <si>
    <t xml:space="preserve">1) If you signed a Score outside the Suggested Ratings, please explain why here:  </t>
  </si>
  <si>
    <t>2) You can also use this space to write additional comments and explanations for the Score you signed:</t>
  </si>
  <si>
    <t>Section 1. General Information</t>
  </si>
  <si>
    <t>Marginal       (20-39)</t>
  </si>
  <si>
    <t>Reviewer's Title:</t>
  </si>
  <si>
    <t>RFP Number:</t>
  </si>
  <si>
    <t>RFP Title:</t>
  </si>
  <si>
    <t>Reviewer's First and Last Name:</t>
  </si>
  <si>
    <r>
      <rPr>
        <b/>
        <sz val="11"/>
        <color indexed="18"/>
        <rFont val="Arial"/>
        <family val="2"/>
      </rPr>
      <t>Are there any Significant Strengths?</t>
    </r>
    <r>
      <rPr>
        <sz val="10"/>
        <rFont val="Arial"/>
        <family val="2"/>
      </rPr>
      <t xml:space="preserve"> An outstanding or exceptional aspect of the proposal that appreciably increases the Government’s confidence in the offeror’s ability to successfully perform contract requirements. Words commonly used to portray high confidence include: Exceptional, Superior, Complete, Outstanding.</t>
    </r>
  </si>
  <si>
    <r>
      <rPr>
        <b/>
        <sz val="11"/>
        <color indexed="18"/>
        <rFont val="Arial"/>
        <family val="2"/>
      </rPr>
      <t>Are there any Weaknesses?</t>
    </r>
    <r>
      <rPr>
        <b/>
        <sz val="10"/>
        <color indexed="30"/>
        <rFont val="Arial"/>
        <family val="2"/>
      </rPr>
      <t xml:space="preserve"> </t>
    </r>
    <r>
      <rPr>
        <sz val="10"/>
        <rFont val="Arial"/>
        <family val="2"/>
      </rPr>
      <t>A flaw or aspect in the proposal that decreases the Government’s confidence in the offeror’s ability to successfully perform contract requirements. Words commonly used to portray satisfactory confidence include: adequate, acceptable, sufficient, thorough.</t>
    </r>
  </si>
  <si>
    <r>
      <rPr>
        <b/>
        <sz val="11"/>
        <color indexed="18"/>
        <rFont val="Arial"/>
        <family val="2"/>
      </rPr>
      <t>Are there any Significant Weaknesses?</t>
    </r>
    <r>
      <rPr>
        <sz val="10"/>
        <rFont val="Arial"/>
        <family val="2"/>
      </rPr>
      <t xml:space="preserve"> A proposal flaw or aspect that appreciably increases the chance of unsuccessful performance. Words commonly used to portray little or limited confidence include: inadequate, insufficient, incomplete, impaired, substantially doubtful.</t>
    </r>
  </si>
  <si>
    <r>
      <rPr>
        <b/>
        <sz val="11"/>
        <color indexed="18"/>
        <rFont val="Arial"/>
        <family val="2"/>
      </rPr>
      <t>Are there any Deficiencies?</t>
    </r>
    <r>
      <rPr>
        <sz val="11"/>
        <rFont val="Arial"/>
        <family val="2"/>
      </rPr>
      <t xml:space="preserve"> </t>
    </r>
    <r>
      <rPr>
        <sz val="10"/>
        <rFont val="Arial"/>
        <family val="2"/>
      </rPr>
      <t>An aspect of the proposal that fails to satisfy Government’s minimum requirements or a combination of significant weaknesses in a proposal that raises the risk of unsuccessful contract performance to an unacceptable level. Words commonly used to portray unsatisfactory confidence include: unacceptable, scarce, flawed, deficient, extremely doubtful.</t>
    </r>
  </si>
  <si>
    <t>Significant Strengths</t>
  </si>
  <si>
    <t>Strengths</t>
  </si>
  <si>
    <t>Weaknesses</t>
  </si>
  <si>
    <t>Significant Weaknesses</t>
  </si>
  <si>
    <t>Deficiencies</t>
  </si>
  <si>
    <t>Proposal Submitted By:</t>
  </si>
  <si>
    <t>RFP Issuing Authority:</t>
  </si>
  <si>
    <t>RFP Date:</t>
  </si>
  <si>
    <r>
      <t>Marginal</t>
    </r>
    <r>
      <rPr>
        <b/>
        <vertAlign val="superscript"/>
        <sz val="11"/>
        <color indexed="8"/>
        <rFont val="Calibri"/>
        <family val="2"/>
      </rPr>
      <t>1</t>
    </r>
  </si>
  <si>
    <t>Proposal Amount Requested:</t>
  </si>
  <si>
    <t>Ratings of Evaluated Sections</t>
  </si>
  <si>
    <t>Final Score from Reviewer</t>
  </si>
  <si>
    <t>Technical Evaluation Team</t>
  </si>
  <si>
    <t>Yes</t>
  </si>
  <si>
    <t>Budget Evaluation Team</t>
  </si>
  <si>
    <t>OR(AND(SW&gt;=0,D=1),AND(SW&gt;0,D=0))</t>
  </si>
  <si>
    <t>Comments</t>
  </si>
  <si>
    <t>STEP</t>
  </si>
  <si>
    <t>Go to Section 1. General Information</t>
  </si>
  <si>
    <t xml:space="preserve">STEP </t>
  </si>
  <si>
    <t>Enter Reviewer's Title</t>
  </si>
  <si>
    <t>Enter Reviewer's First and Last Name</t>
  </si>
  <si>
    <t>Go to Section 2. RFP Technical Proposal Evaluation</t>
  </si>
  <si>
    <t>In SCAP AC RFP it is 1.a Organization's expertise</t>
  </si>
  <si>
    <t>Pick the first sub-factor for evaluation</t>
  </si>
  <si>
    <t>Read necessary proposal documents for the first sub-factor</t>
  </si>
  <si>
    <t>Go to the next red column at right called "If Yes, How Many"</t>
  </si>
  <si>
    <t xml:space="preserve"> If you selected "Yes" in the left column, select from the drop down list the quantity of how many strengths, weaknesses or deficiencies you found. </t>
  </si>
  <si>
    <t>For example, if you selected Yes for strengths, then select how many (1,2,3,...) strengths were there.</t>
  </si>
  <si>
    <t>Go to red column called "Answer"</t>
  </si>
  <si>
    <t>Reply if this section of the proposal had any strenghts, weaknesses, or deficiencies by selecting from the drop down list "Yes" or "No"</t>
  </si>
  <si>
    <t>List and explain each Strength, Weakness, and Deficiency that you selected</t>
  </si>
  <si>
    <t>Go to the next column at right called "List and explain each Strength, Weakness, and Deficiency that you selected"</t>
  </si>
  <si>
    <t xml:space="preserve">Explain your selection. For example, if you selected 2 in How Many, then list the two strengths in this column that you found. </t>
  </si>
  <si>
    <t xml:space="preserve">Sign a score to this sub-factor. </t>
  </si>
  <si>
    <t xml:space="preserve">You should choose the score within the suggested ratings. </t>
  </si>
  <si>
    <t>go to the column called "Score within given range for 1 Suggested Rating only"</t>
  </si>
  <si>
    <t xml:space="preserve">When you finish explaining or listing all the strengths, weaknesses and deficiencies for this sub-factor, </t>
  </si>
  <si>
    <t xml:space="preserve">However, if in some reason you believe that the rating should be outside of suggested rating, you can choose that one too, </t>
  </si>
  <si>
    <t xml:space="preserve">but you need to explain it below in the Comments section 1) why did you do that. </t>
  </si>
  <si>
    <t>When you are finished with the first sub-factor, move to the next sub-factor</t>
  </si>
  <si>
    <t xml:space="preserve">In the Comments section 2) you can add additional explanations and notes for this sub-factor evaluation </t>
  </si>
  <si>
    <t xml:space="preserve">RFP Evaluation Results </t>
  </si>
  <si>
    <t>You can always see your progress under the Section 1. General Information, in the table called "RFP Evaluation Results".</t>
  </si>
  <si>
    <t xml:space="preserve">It will help you with keeping track of how many sub-factors you have evaluted. </t>
  </si>
  <si>
    <t>The sub-factors that you have not evaluated, will lack the score and other information (the line behind it should be empty with the exception of the signed weight to this subfactor).</t>
  </si>
  <si>
    <t>Section 2. RFP Technical Proposal Evaluation / SOW Evaluation Supplement</t>
  </si>
  <si>
    <t>Element</t>
  </si>
  <si>
    <t>Element Weight</t>
  </si>
  <si>
    <t>Weight</t>
  </si>
  <si>
    <t>Element Criteria</t>
  </si>
  <si>
    <t>Does the proposal adequately address all key aspects in the SOW? Does the proposal communicate an understanding of the needed services, regulations pertaining to the services? Does the proposal adequately communicate availability of required resources (including staff)? Has the proposer provided applicable licensing and certifications relative to the needed services? Des the proposal communicate a logical work flow? Are the proposed timelines realistic? If the proposal identifies the use of subcontractors, are their roles and qualifications adequately identified?</t>
  </si>
  <si>
    <t>You can also use this space to write additional comments and explanations for the Score you signed:</t>
  </si>
  <si>
    <t>TERM</t>
  </si>
  <si>
    <t>DEFINITION</t>
  </si>
  <si>
    <t xml:space="preserve">RATING </t>
  </si>
  <si>
    <t>CONFIDENCE WORDS</t>
  </si>
  <si>
    <t>Significant Strength</t>
  </si>
  <si>
    <t>An outstanding  or exceptional aspect of the Contractor that appreciably increases the Government’s/Owner’s confidence in the Contractor’s ability to successfully perform contract requirements</t>
  </si>
  <si>
    <t>Outstanding - High Confidence words: Exceptional, Superior, Complete, Outstanding</t>
  </si>
  <si>
    <t>Strength</t>
  </si>
  <si>
    <t>Weakness</t>
  </si>
  <si>
    <t>A flaw in the Contractor that decreases the Government’s/Owner’s confidence in the Contractor’s ability to successfully perform contract requirements</t>
  </si>
  <si>
    <t xml:space="preserve">Acceptable – Satisfactory Confidence words: Adequate, Acceptable, Sufficient, Thorough </t>
  </si>
  <si>
    <t>Significant Weakness</t>
  </si>
  <si>
    <t xml:space="preserve">A Contractor’s flaw that appreciably increases the chance of unsuccessful performance </t>
  </si>
  <si>
    <t xml:space="preserve">Marginal- Little or Limited Confidence words: Inadequate, Insufficient, Incomplete, Impaired, Substantially Doubtful </t>
  </si>
  <si>
    <t>Deficiency</t>
  </si>
  <si>
    <t xml:space="preserve">An aspect of the Contractor that fails to satisfy Government’s/Owner’s minimum requirements or a combination of significant weaknesses in a Contractor that raises the risk of unsuccessful contract performance to an unacceptable level. </t>
  </si>
  <si>
    <t>Unsatisfactory – No Confidence words: Unacceptable, Scarce, Flawed, Deficient, Extremely Doubtful</t>
  </si>
  <si>
    <t>Unknown Confidence words: not applicable, irrelevant, incomparable</t>
  </si>
  <si>
    <t>DESCRIPTION</t>
  </si>
  <si>
    <t>Realism</t>
  </si>
  <si>
    <t xml:space="preserve">The Government will evaluate the realism of proposed cost/price by assessing the compatibility of proposed cost/price with proposal scope and effort. For the cost to be realistic, it must reflect what it would cost the offeror to perform the effort, if performed with reasonable economy and efficiency. Cost realism evaluation includes a review of the overall costs in the offeror' s proposal to determine. Any proposal that is unrealistic in terms of technical commitment or unrealistically low in cost and/or price will be deemed reflective of an inherent lack of technical competence or indicative of failure to comprehend the complexity and risk of contract requirements, and may be grounds for rejection of the proposal.
</t>
  </si>
  <si>
    <t xml:space="preserve">Cost realism evaluation includes a review of the overall costs in the offeror' s proposal to determine: 1) If costs are realistic for the work proposed; 2) If costs reflect a clear understanding of the requirements; 3) If costs are consistent with the various elements of the offeror' s management proposal (for example, if the offeror' s proposal identifies 10 staff members effort, then the pricing should also reflect 10 staff members cost).
</t>
  </si>
  <si>
    <t>Reasonableness</t>
  </si>
  <si>
    <t xml:space="preserve">The Government will evaluate the reasonableness of proposed cost/price by assessing the acceptability of the offeror' s methodology used in developing the cost/price estimates. For the cost to be reasonable, in its nature and amount, it should not exceed that which would be incurred by a prudent person in the conduct of a competitive business. This represents a comparison between seller's and the buyer's opinion of what constitutes a fair price. Reasonableness takes into account the context of a given source selection, including current market conditions and other factors that affect the offeror to perform the contract requirements. The offeror is expected to establish a reasonable price relationship between all price/cost elements listed in Budget, SCAP Cost Sheet, and SOW. An evaluation of the offeror’ s cost proposal will be made to determine if the cost is realistic for the work to be performed, reflects a clear understanding of the requirements, and is consistent with the technical proposal.
</t>
  </si>
  <si>
    <t xml:space="preserve">What is reasonable depends on variety of considerations and circumstances, including: 1) Whether it is the type of cost generally recognized as ordinary and necessary for the conduct of the offeror' s business or of the contract performance; 2) Generally accepted sound business practices, Federal and State laws and regulations, etc.; 3) Any significant deviations from the offeror' s established practices.
</t>
  </si>
  <si>
    <t>Completeness</t>
  </si>
  <si>
    <t xml:space="preserve">The Government will evaluate the completeness of proposed cost/price  by assessing the level of detail and accuracy of the offeror' s provided cost data for all the requirements in the SOW, and assessing the traceability of estimates. For the cost data to be complete, the offeror, or their subcontractors or vendors, must provide all the data necessary to support the offer. The amount of data needed may vary depending on the requirements.
</t>
  </si>
  <si>
    <t xml:space="preserve">A determination will be made as to whether the offeror properly understands the cost proposal instructions and properly completed the pricing tables. The offeror’ s proposal will be checked for mathematical correctness to include the following: 1) Checking arithmetic in all computations; 2) Making sure that all prices/costs are summarized correctly; 3) Comparing SCAP Cost Sheet and Budget Workbook; 4) A determination will be made regarding whether the price appears unbalanced either for the total price of the proposal or separately priced line items. An analysis will be made by item, resource, quantity, and year to identify any irregular or unusual pricing patterns. An unbalanced proposal is one that incorporates prices that are less than cost for some items and/or prices that are overstated for other items.
</t>
  </si>
  <si>
    <r>
      <t xml:space="preserve">Proposal meets requirements and idicates a thorough approach and understanding of the requirements. Proposal contains </t>
    </r>
    <r>
      <rPr>
        <b/>
        <sz val="11"/>
        <rFont val="Calibri"/>
        <family val="2"/>
      </rPr>
      <t>at least one significant strength</t>
    </r>
    <r>
      <rPr>
        <sz val="11"/>
        <rFont val="Calibri"/>
        <family val="2"/>
      </rPr>
      <t xml:space="preserve"> and the strengths outweigh any weaknesses. There are </t>
    </r>
    <r>
      <rPr>
        <b/>
        <sz val="11"/>
        <rFont val="Calibri"/>
        <family val="2"/>
      </rPr>
      <t>no significant weaknesses</t>
    </r>
    <r>
      <rPr>
        <sz val="11"/>
        <rFont val="Calibri"/>
        <family val="2"/>
      </rPr>
      <t xml:space="preserve"> and </t>
    </r>
    <r>
      <rPr>
        <b/>
        <sz val="11"/>
        <rFont val="Calibri"/>
        <family val="2"/>
      </rPr>
      <t>no deficiencies</t>
    </r>
    <r>
      <rPr>
        <sz val="11"/>
        <rFont val="Calibri"/>
        <family val="2"/>
      </rPr>
      <t xml:space="preserve">. Risk of unsuccessful performance is low. Low risk means that negative event has little potential to cause disruption of schedule, increased cost or degradation of performance. Normal contractor effort and normal Government monitoring will likely be able to overcome any difficulties. </t>
    </r>
  </si>
  <si>
    <r>
      <t xml:space="preserve">Proposal meets requirements and indicates an adequate approach and understanding of the requirements. Strengths and weaknesses are offsetting or will have little or no impact on contract performance. There should have been </t>
    </r>
    <r>
      <rPr>
        <b/>
        <sz val="11"/>
        <rFont val="Calibri"/>
        <family val="2"/>
      </rPr>
      <t>no significant weaknesses</t>
    </r>
    <r>
      <rPr>
        <sz val="11"/>
        <rFont val="Calibri"/>
        <family val="2"/>
      </rPr>
      <t xml:space="preserve"> identified and </t>
    </r>
    <r>
      <rPr>
        <b/>
        <sz val="11"/>
        <rFont val="Calibri"/>
        <family val="2"/>
      </rPr>
      <t>no deficiencies</t>
    </r>
    <r>
      <rPr>
        <sz val="11"/>
        <rFont val="Calibri"/>
        <family val="2"/>
      </rPr>
      <t>. Risk of unsuccessful performance is no worse than moderate. Moderate risk means that negative event can potentially cause disruption of schedule, increased cost or degradation of peformance. Special contractor emphasis and close Government monitoring will likely be able to overcome difficulties.</t>
    </r>
  </si>
  <si>
    <r>
      <t>Proposal does not clearly meet requirements and has not demonstrated an adequate approach and understanding of the requirements. The proposal has</t>
    </r>
    <r>
      <rPr>
        <b/>
        <sz val="11"/>
        <color indexed="8"/>
        <rFont val="Calibri"/>
        <family val="2"/>
      </rPr>
      <t xml:space="preserve"> significant weaknesses</t>
    </r>
    <r>
      <rPr>
        <sz val="11"/>
        <color theme="1"/>
        <rFont val="Calibri"/>
        <family val="2"/>
        <scheme val="minor"/>
      </rPr>
      <t xml:space="preserve"> and </t>
    </r>
    <r>
      <rPr>
        <b/>
        <sz val="11"/>
        <color indexed="8"/>
        <rFont val="Calibri"/>
        <family val="2"/>
      </rPr>
      <t>no more than one deficiency</t>
    </r>
    <r>
      <rPr>
        <sz val="11"/>
        <color theme="1"/>
        <rFont val="Calibri"/>
        <family val="2"/>
        <scheme val="minor"/>
      </rPr>
      <t>. The deficiency  and one or more weaknesses are not offset by strengths. Risk of unsuccessful performance is high. High risk means that negative event is likely to cause significant disruption of schedule, increased cost or degradation of performance. Contractor is unlikely to overcome any difficulties, even with special contractor emphasis and close Government monitoring.</t>
    </r>
  </si>
  <si>
    <r>
      <t xml:space="preserve">Proposal does not meet requirements and contains </t>
    </r>
    <r>
      <rPr>
        <b/>
        <sz val="11"/>
        <color indexed="8"/>
        <rFont val="Calibri"/>
        <family val="2"/>
      </rPr>
      <t>one or more deficiencies</t>
    </r>
    <r>
      <rPr>
        <sz val="11"/>
        <color theme="1"/>
        <rFont val="Calibri"/>
        <family val="2"/>
        <scheme val="minor"/>
      </rPr>
      <t>. Risk of unsuccessful performance is extremely high and recovery from a negative event is not likely in a timely manner. Problems are so serious that corrective actions will be very likely ineffective. A singular deficiency, however, could be of such serious magnitude that it alone constitutes an unacceptable rating. Proposal is non-awardable.</t>
    </r>
  </si>
  <si>
    <r>
      <t xml:space="preserve">Proposal does not meet requirements and contains </t>
    </r>
    <r>
      <rPr>
        <b/>
        <sz val="10"/>
        <rFont val="Arial"/>
        <family val="2"/>
      </rPr>
      <t>one or more deficiencies</t>
    </r>
    <r>
      <rPr>
        <sz val="10"/>
        <rFont val="Arial"/>
        <family val="2"/>
      </rPr>
      <t>. Risk of unsuccessful performance is extremely high and recovery from a negative event is not likely in a timely manner. Problems are so serious that corrective actions will be very likely ineffective. A singular deficiency, however, could be of such serious magnitude that it alone constitutes an unacceptable rating. Proposal is non-awardable.</t>
    </r>
  </si>
  <si>
    <t xml:space="preserve">Good                    (60-79) </t>
  </si>
  <si>
    <t xml:space="preserve">Good                     (60-79) </t>
  </si>
  <si>
    <t xml:space="preserve">Good                   (60-79) </t>
  </si>
  <si>
    <t xml:space="preserve">Good                      (60-79) </t>
  </si>
  <si>
    <t xml:space="preserve">Good                        (60-79) </t>
  </si>
  <si>
    <t>Acceptable          (40-59)</t>
  </si>
  <si>
    <t>Marginal                 (20-39)</t>
  </si>
  <si>
    <t>Acceptable             (40-59)</t>
  </si>
  <si>
    <t>Marginal                  (20-39)</t>
  </si>
  <si>
    <t>Acceptable           (40-59)</t>
  </si>
  <si>
    <t>Marginal               (20-39)</t>
  </si>
  <si>
    <t>Acceptable            (40-59)</t>
  </si>
  <si>
    <t>Marginal                (20-39)</t>
  </si>
  <si>
    <t>Outstanding</t>
  </si>
  <si>
    <t>Excellent-Significant or Substantial Confidence words: Excellent, Admirable, Commendable</t>
  </si>
  <si>
    <t xml:space="preserve">Outstanding        (80-100) </t>
  </si>
  <si>
    <t xml:space="preserve">If you choose outstanding, then your scoring should be somewhere between 80 and 100 (80 and 100 included) and entered into the cell that is on the row of that rating.  </t>
  </si>
  <si>
    <t xml:space="preserve">For example, if  suggested ratings are good and outstanding, then you should choose a score within the ranges of those ratings. </t>
  </si>
  <si>
    <t xml:space="preserve">Hence, in the case of outstanding, you should enter your score in the blue cell next to the word outstanding (at right of the scoring cell). </t>
  </si>
  <si>
    <r>
      <t xml:space="preserve">Proposal meets requirements and indicates an exceptional approach and understanding of the requirements. Proposal contains </t>
    </r>
    <r>
      <rPr>
        <b/>
        <sz val="11"/>
        <rFont val="Calibri"/>
        <family val="2"/>
      </rPr>
      <t>multiple significant strengths</t>
    </r>
    <r>
      <rPr>
        <sz val="11"/>
        <rFont val="Calibri"/>
        <family val="2"/>
      </rPr>
      <t xml:space="preserve"> and</t>
    </r>
    <r>
      <rPr>
        <b/>
        <sz val="11"/>
        <rFont val="Calibri"/>
        <family val="2"/>
      </rPr>
      <t xml:space="preserve"> no more than one weakness</t>
    </r>
    <r>
      <rPr>
        <sz val="11"/>
        <rFont val="Calibri"/>
        <family val="2"/>
      </rPr>
      <t>,</t>
    </r>
    <r>
      <rPr>
        <b/>
        <sz val="11"/>
        <rFont val="Calibri"/>
        <family val="2"/>
      </rPr>
      <t xml:space="preserve"> which is not significant</t>
    </r>
    <r>
      <rPr>
        <sz val="11"/>
        <rFont val="Calibri"/>
        <family val="2"/>
      </rPr>
      <t xml:space="preserve">. The strengths far outweigh the weakness and there are </t>
    </r>
    <r>
      <rPr>
        <b/>
        <sz val="11"/>
        <rFont val="Calibri"/>
        <family val="2"/>
      </rPr>
      <t>no deficiencies</t>
    </r>
    <r>
      <rPr>
        <sz val="11"/>
        <rFont val="Calibri"/>
        <family val="2"/>
      </rPr>
      <t>. Risk of unsuccessful performance is very low.</t>
    </r>
  </si>
  <si>
    <t>1. Corporate Qualifications</t>
  </si>
  <si>
    <t>Describe the organization's expertise in area of the proposed scope of services and experience in operating any similar projects. A summary of similar current and completed projects should be included.</t>
  </si>
  <si>
    <t>Questions to Consider</t>
  </si>
  <si>
    <t>Does the proposal communicate adequate experience in providing the needed services? What is the quality of explanation? Does it provide summary of similar projects?</t>
  </si>
  <si>
    <t>Questions  to Consider</t>
  </si>
  <si>
    <t>Did the organization provide evidence of capability to administer the service? What kind of evidence? Did the organization provide A-133 Audit? Did the audit  identify findings and if yes, did the organization provide explanation of corrective actions to the findings?</t>
  </si>
  <si>
    <t>2. Work Plan</t>
  </si>
  <si>
    <t xml:space="preserve"> Technical Evaluation Scorecard </t>
  </si>
  <si>
    <t>This section must explain your approach for operating a program, which meets the Statement of Work requirements. At a minimum, the Work Plan description must provide information that describes how you will meet the criteria for each of the  requirements listed in the SOW section 3.0 and submit SCAP Cost Sheet (available in the SOW Appendix B).                                                                                                                                                    The SOW defines the scope of work for this service, applicable documents, requirements, monitoring methods and other relevant information. These specifications will provide important guidelines for the development of your proposal. Please read them carefully. It is expected that the Work Plan, staff qualifications and budget will be consistent with the SOW outlined in Appendix A. The SOW is in the RFP pages 56-76.</t>
  </si>
  <si>
    <t xml:space="preserve">Meeting Requirements </t>
  </si>
  <si>
    <t xml:space="preserve">Requirements Evaluation Supplement Scorecard </t>
  </si>
  <si>
    <t>Section 2. RFP Technical Proposal Evaluation / Requirements Evaluation Supplement</t>
  </si>
  <si>
    <t xml:space="preserve">Requirements Evaluation Criteria (Supplement Scorecard) </t>
  </si>
  <si>
    <t>Technical Evaluation Criteria (Scorecard)</t>
  </si>
  <si>
    <t xml:space="preserve"> Describe agency's internal program evaluation and monitoring process.</t>
  </si>
  <si>
    <t>Does the proposal communicate appropriate administrative oversight and adequate quality controls? Does the proposal adequately address regulatory compliance required by grant makers?</t>
  </si>
  <si>
    <t>Describe the way volunteers are utilized in the program.</t>
  </si>
  <si>
    <t>Does the proposal include utilization of volunteers for providing services? How many volunteers are expected to be part of the services and what will be their tasks and training?</t>
  </si>
  <si>
    <t>Include the most current emergency preparedness plan.</t>
  </si>
  <si>
    <t xml:space="preserve">Does the emergency preparedness plan addresses adequately how the organization will conduct its obligations and activities under possible scenarios of emergencies? Are there well defined policies and procedures for emergency situations? Who are the contacts in the case of disasters and other emergency situations? </t>
  </si>
  <si>
    <t>3. Project Staffing and Organization</t>
  </si>
  <si>
    <t>Provide two Organizational Charts showing the line of authority, one Agency specific and one Program specific. Include the roster of the Agency’s Board of Directors and/or Board of Trustees.</t>
  </si>
  <si>
    <t xml:space="preserve">Does the proposal provide adequate organizational charts, rosters of Board of Dirctors and Board of Trustees? Are the lists and charts clearly defined and readable? Do they include names and contact information? Do they include the titles of the positions? </t>
  </si>
  <si>
    <t>{Insert Factor}</t>
  </si>
  <si>
    <t xml:space="preserve"> Identify the number and type of staff involved in the project, including identification of the bidder’s project manager and summarize staff qualifications related to specific requirements of this project.</t>
  </si>
  <si>
    <t>Is the proposed staffing appropriate to the needed services? If the proposal identifies a need to hire additional staff, are the responsibilities and qualifications related to the positions to be filled adequately identified? Is staff going to include volunteers and if yes how are their qualifications integrated into the staff ? If some of the staff positions are going to be filled by subcontractors, how are their qualifications adequately addressed? Is all the staff listed on the Salary Worksheet of the Budget Workbook?</t>
  </si>
  <si>
    <t>RATING</t>
  </si>
  <si>
    <t>SCORE</t>
  </si>
  <si>
    <t>Include résumés of all the professional staff whose salaries will be paid by program funds. Usually these are the staff members whose salaries are fifty to hundred percent paid by program funds and the professional positions that are mandatory for receiving the program funds. Please redact private identifies such as home addresses, home phones, and social security numbers.</t>
  </si>
  <si>
    <t>Are the qualifications of the proposed staffing appropriate to the needed services? Are  résumés provided to all the professional staff who are listed on the Salary Worksheet of the Budget Workbook?</t>
  </si>
  <si>
    <t>Include all job descriptions for all project staff. Descriptions must include the hours the staff person works each week, the number of hours assigned to this program and the educational standards and certificates the job requires.</t>
  </si>
  <si>
    <t>Did proposal include job descriptions of all the project staff on the Salary Worksheet of the Budget Workbook? Do the job descriptions clearly communicate job requirements and qualifications? Does a job description reflect the general public expectation of the position?  Are the descriptions relevant to the positions?</t>
  </si>
  <si>
    <t xml:space="preserve"> Include the list and hours of all the estimated annual training for the project staff. Separate mandatory training from the voluntary training.</t>
  </si>
  <si>
    <t xml:space="preserve">Does the organization provide training for the staff? Are there any internal and external mandatory trainings for the staff? Do the staff receive basic orientation and quality assurance training? </t>
  </si>
  <si>
    <t>{Insert Description}</t>
  </si>
  <si>
    <t>{Insert Questions to Consider}</t>
  </si>
  <si>
    <t>For this Sub-Factor evaluation go to REQUIREMENTS EVALUATION TAB to access REQUIREMENTS EVALUATION SUPPLEMENT SCORECARD</t>
  </si>
  <si>
    <t>{Insert Element)</t>
  </si>
  <si>
    <t>2 Example formulas (number rounded to whole number)</t>
  </si>
  <si>
    <r>
      <rPr>
        <b/>
        <sz val="11"/>
        <color indexed="18"/>
        <rFont val="Arial"/>
        <family val="2"/>
      </rPr>
      <t>Are there any Strengths?</t>
    </r>
    <r>
      <rPr>
        <b/>
        <sz val="10"/>
        <color indexed="30"/>
        <rFont val="Arial"/>
        <family val="2"/>
      </rPr>
      <t xml:space="preserve"> </t>
    </r>
    <r>
      <rPr>
        <sz val="10"/>
        <rFont val="Arial"/>
        <family val="2"/>
      </rPr>
      <t>An aspect of a proposal that exceeds the minimum evaluation standard. Words commonly used to portray substantial confidence include:  Excellent, Admirable, Commendable.</t>
    </r>
  </si>
  <si>
    <r>
      <rPr>
        <b/>
        <sz val="11"/>
        <color indexed="18"/>
        <rFont val="Arial"/>
        <family val="2"/>
      </rPr>
      <t>Are there any Strengths?</t>
    </r>
    <r>
      <rPr>
        <b/>
        <sz val="10"/>
        <color indexed="30"/>
        <rFont val="Arial"/>
        <family val="2"/>
      </rPr>
      <t xml:space="preserve"> </t>
    </r>
    <r>
      <rPr>
        <sz val="10"/>
        <rFont val="Arial"/>
        <family val="2"/>
      </rPr>
      <t>An aspect of the proposal that exceeds the minimum evaluation standard. Words commonly used to portray substantial confidence include:  Excellent, Admirable, Commendable.</t>
    </r>
  </si>
  <si>
    <t>An  aspect of the Contractor that exceeds the minimum evaluation standard</t>
  </si>
  <si>
    <t xml:space="preserve"> Budget Evaluation Scorecard </t>
  </si>
  <si>
    <t>Budget Evaluation Criteria (Scorecard)</t>
  </si>
  <si>
    <t xml:space="preserve">Section 2. RFP Budget Proposal Evaluation </t>
  </si>
  <si>
    <r>
      <rPr>
        <b/>
        <sz val="11"/>
        <color indexed="18"/>
        <rFont val="Arial"/>
        <family val="2"/>
      </rPr>
      <t>Are there any Significant Weaknesses?</t>
    </r>
    <r>
      <rPr>
        <sz val="10"/>
        <rFont val="Arial"/>
        <family val="2"/>
      </rPr>
      <t xml:space="preserve"> A proposal flaw or aspect that appreciably increases the chance of unsuccessful performance. Words commonly used to portray little or limited confidence include: inadequate, insufficient, incomplete, impaired, substantially doubtful. </t>
    </r>
    <r>
      <rPr>
        <b/>
        <sz val="11"/>
        <color indexed="18"/>
        <rFont val="Arial"/>
        <family val="2"/>
      </rPr>
      <t xml:space="preserve">Explanation of Significant Weakness should reflect the realism, reasonableness, and completeness of the cost/price allocation. </t>
    </r>
    <r>
      <rPr>
        <sz val="10"/>
        <rFont val="Arial"/>
        <family val="2"/>
      </rPr>
      <t>(See Legend for definitions.)</t>
    </r>
  </si>
  <si>
    <r>
      <rPr>
        <b/>
        <sz val="11"/>
        <color indexed="18"/>
        <rFont val="Arial"/>
        <family val="2"/>
      </rPr>
      <t>Are there any Deficiencies?</t>
    </r>
    <r>
      <rPr>
        <sz val="11"/>
        <rFont val="Arial"/>
        <family val="2"/>
      </rPr>
      <t xml:space="preserve"> </t>
    </r>
    <r>
      <rPr>
        <sz val="10"/>
        <rFont val="Arial"/>
        <family val="2"/>
      </rPr>
      <t>An aspect of the proposal that fails to satisfy Government’s minimum requirements or a combination of significant weaknesses in a proposal that raises the risk of unsuccessful contract performance to an unacceptable level. Words commonly used to portray unsatisfactory confidence include: unacceptable, scarce, flawed, deficient, extremely doubtful.</t>
    </r>
    <r>
      <rPr>
        <b/>
        <sz val="11"/>
        <color indexed="18"/>
        <rFont val="Arial"/>
        <family val="2"/>
      </rPr>
      <t xml:space="preserve"> Explanation of Deficiency should reflect the realism, reasonableness, and completeness of the cost/price allocation. </t>
    </r>
    <r>
      <rPr>
        <sz val="10"/>
        <rFont val="Arial"/>
        <family val="2"/>
      </rPr>
      <t>(See Legend for definitions.)</t>
    </r>
  </si>
  <si>
    <r>
      <rPr>
        <b/>
        <sz val="11"/>
        <color indexed="18"/>
        <rFont val="Arial"/>
        <family val="2"/>
      </rPr>
      <t>Are</t>
    </r>
    <r>
      <rPr>
        <b/>
        <sz val="11"/>
        <color indexed="18"/>
        <rFont val="Arial"/>
        <family val="2"/>
      </rPr>
      <t xml:space="preserve"> there any Si</t>
    </r>
    <r>
      <rPr>
        <b/>
        <sz val="11"/>
        <color indexed="18"/>
        <rFont val="Arial"/>
        <family val="2"/>
      </rPr>
      <t>gnificant Strengths?</t>
    </r>
    <r>
      <rPr>
        <sz val="10"/>
        <rFont val="Arial"/>
        <family val="2"/>
      </rPr>
      <t xml:space="preserve"> An outstanding or exceptional aspect of the proposal that appreciably increases the Government’s confidence in the offeror’s ability to successfully perform contract requirements. Words commonly used to portray high confidence include: Exceptional, Superior, Complete, Outstanding. </t>
    </r>
    <r>
      <rPr>
        <b/>
        <sz val="11"/>
        <color indexed="18"/>
        <rFont val="Arial"/>
        <family val="2"/>
      </rPr>
      <t xml:space="preserve">Explanation of Significant Strength should reflect the realism, reasonableness, and completeness of the cost/price allocation. </t>
    </r>
    <r>
      <rPr>
        <sz val="10"/>
        <rFont val="Arial"/>
        <family val="2"/>
      </rPr>
      <t>(See Legend for definitions.)</t>
    </r>
  </si>
  <si>
    <r>
      <rPr>
        <b/>
        <sz val="11"/>
        <color indexed="18"/>
        <rFont val="Arial"/>
        <family val="2"/>
      </rPr>
      <t>Are there any Strengths?</t>
    </r>
    <r>
      <rPr>
        <b/>
        <sz val="10"/>
        <color indexed="30"/>
        <rFont val="Arial"/>
        <family val="2"/>
      </rPr>
      <t xml:space="preserve"> </t>
    </r>
    <r>
      <rPr>
        <sz val="10"/>
        <rFont val="Arial"/>
        <family val="2"/>
      </rPr>
      <t xml:space="preserve">An aspect of the proposal that exceeds the minimum evaluation standard. Words commonly used to portray substantial confidence include:  Excellent, Admirable, Commendable. </t>
    </r>
    <r>
      <rPr>
        <b/>
        <sz val="11"/>
        <color indexed="18"/>
        <rFont val="Arial"/>
        <family val="2"/>
      </rPr>
      <t xml:space="preserve">Explanation of Strength should reflect the realism, reasonableness, and completeness of the cost/price allocation. </t>
    </r>
    <r>
      <rPr>
        <sz val="10"/>
        <rFont val="Arial"/>
        <family val="2"/>
      </rPr>
      <t>(See Legend for definitions.)</t>
    </r>
  </si>
  <si>
    <r>
      <rPr>
        <b/>
        <sz val="11"/>
        <color indexed="18"/>
        <rFont val="Arial"/>
        <family val="2"/>
      </rPr>
      <t>Are there any Weaknesses?</t>
    </r>
    <r>
      <rPr>
        <b/>
        <sz val="10"/>
        <color indexed="30"/>
        <rFont val="Arial"/>
        <family val="2"/>
      </rPr>
      <t xml:space="preserve"> </t>
    </r>
    <r>
      <rPr>
        <sz val="10"/>
        <rFont val="Arial"/>
        <family val="2"/>
      </rPr>
      <t xml:space="preserve">A flaw or aspect in the proposal that decreases the Government’s confidence in the offeror’s ability to successfully perform contract requirements. Words commonly used to portray satisfactory confidence include: adequate, acceptable, sufficient, thorough. </t>
    </r>
    <r>
      <rPr>
        <b/>
        <sz val="11"/>
        <color indexed="18"/>
        <rFont val="Arial"/>
        <family val="2"/>
      </rPr>
      <t>Explanation of  Weakness should reflect the realism, reasonableness, and completeness of the cost/price allocation.</t>
    </r>
    <r>
      <rPr>
        <sz val="10"/>
        <rFont val="Arial"/>
        <family val="2"/>
      </rPr>
      <t xml:space="preserve"> (See Legend for definitions.)</t>
    </r>
  </si>
  <si>
    <t>Element Evaluation</t>
  </si>
  <si>
    <t>{Insert Sub-Factor)</t>
  </si>
  <si>
    <t>Sub-Factor Name</t>
  </si>
  <si>
    <t>Factor 1</t>
  </si>
  <si>
    <t>Sub-Factor 1.1</t>
  </si>
  <si>
    <t>Sub-Factor 1.2</t>
  </si>
  <si>
    <t>Sub-Factor 1.3</t>
  </si>
  <si>
    <t>EXAMPLE RFP EVALUATION CRITERIA STRUCTURE</t>
  </si>
  <si>
    <t>Sub-Factor 1.4</t>
  </si>
  <si>
    <t>Sub-Factor 1.5</t>
  </si>
  <si>
    <t>Factor 2</t>
  </si>
  <si>
    <t>Factor 3</t>
  </si>
  <si>
    <t>Factor 4</t>
  </si>
  <si>
    <t>Corporate Qualification</t>
  </si>
  <si>
    <t>Budget</t>
  </si>
  <si>
    <t>Sub-Factor 2.1</t>
  </si>
  <si>
    <t>Sub-Factor 2.2</t>
  </si>
  <si>
    <t>Sub-Factor 2.3</t>
  </si>
  <si>
    <t>Sub-Factor 2.4</t>
  </si>
  <si>
    <t>Sub-Factor 2.5</t>
  </si>
  <si>
    <t>Sub-Factor 2.6</t>
  </si>
  <si>
    <t>Meeting Requirements in Specifications</t>
  </si>
  <si>
    <t>Sub-Factor 3.1</t>
  </si>
  <si>
    <t>Sub-Factor 3.2</t>
  </si>
  <si>
    <t>Sub-Factor 3.3</t>
  </si>
  <si>
    <t>Sub-Factor 3.4</t>
  </si>
  <si>
    <t>Sub-Factor 3.5</t>
  </si>
  <si>
    <t>Sub-Factor 4.1</t>
  </si>
  <si>
    <t>Sub-Factor 4.2</t>
  </si>
  <si>
    <t>Sub-Factor 4.3</t>
  </si>
  <si>
    <t>Sub-Factor 4.4</t>
  </si>
  <si>
    <r>
      <t>Past and Present Performance Questionnaires</t>
    </r>
    <r>
      <rPr>
        <vertAlign val="superscript"/>
        <sz val="11"/>
        <color indexed="8"/>
        <rFont val="Calibri"/>
        <family val="2"/>
      </rPr>
      <t>1</t>
    </r>
  </si>
  <si>
    <t>Weighting for the Sub-Factor Meeting Requirements in Specifications</t>
  </si>
  <si>
    <t>2.1.1 Element Name</t>
  </si>
  <si>
    <t>2.1.2  Element Name</t>
  </si>
  <si>
    <t>2.1.4 Element Name</t>
  </si>
  <si>
    <t>2.1.3 Element Name</t>
  </si>
  <si>
    <t>Sub-Factor 4.5</t>
  </si>
  <si>
    <t>Sub-Factor 4.6</t>
  </si>
  <si>
    <t>2.1.5 Element Name</t>
  </si>
  <si>
    <t>2.1.6 Element Name</t>
  </si>
  <si>
    <t>2.1.7 Element Name</t>
  </si>
  <si>
    <t>2.1.8 Element Name</t>
  </si>
  <si>
    <t>2.1.9 Element Name</t>
  </si>
  <si>
    <t xml:space="preserve"> Minimum Requirements Evaluation Scorecard </t>
  </si>
  <si>
    <t>PASS</t>
  </si>
  <si>
    <t>FAIL</t>
  </si>
  <si>
    <t>PASS/FAIL</t>
  </si>
  <si>
    <t>1. Title Page</t>
  </si>
  <si>
    <t xml:space="preserve">Hard Copy </t>
  </si>
  <si>
    <t>Pass/Fail</t>
  </si>
  <si>
    <t>PDF</t>
  </si>
  <si>
    <t>1.a. The RFP number</t>
  </si>
  <si>
    <t>1.b. The RFP subject</t>
  </si>
  <si>
    <t>1.c. The name of the applicant</t>
  </si>
  <si>
    <t>1.d. The applicant's full address</t>
  </si>
  <si>
    <t>1.e. The applicant's telephone number</t>
  </si>
  <si>
    <t>1.f. The name and title of the designated contact person</t>
  </si>
  <si>
    <t>1.g. The bid opening date</t>
  </si>
  <si>
    <t>2. Bidder's Signature Form</t>
  </si>
  <si>
    <t>Original Signature</t>
  </si>
  <si>
    <t>3. Transmittal/Cover Letter</t>
  </si>
  <si>
    <t>4. Proposal Response Table of Contents</t>
  </si>
  <si>
    <t>Word</t>
  </si>
  <si>
    <t xml:space="preserve">5. Statement of Compliance Form </t>
  </si>
  <si>
    <t>6. Certification Sheet</t>
  </si>
  <si>
    <t>7. Proof of Agency's 501 (c) (3) Status as a Non-Profit</t>
  </si>
  <si>
    <t>8. Non-Collusion Statement</t>
  </si>
  <si>
    <t>Notary Mark</t>
  </si>
  <si>
    <t>9. Exception Form</t>
  </si>
  <si>
    <t>10. Confidential Information Form</t>
  </si>
  <si>
    <t>Check box if no contracts with State of Delaware during last 3 years</t>
  </si>
  <si>
    <t xml:space="preserve">Reference 1 Received </t>
  </si>
  <si>
    <t xml:space="preserve">Reference 2 Received </t>
  </si>
  <si>
    <t xml:space="preserve">Reference 3 Received </t>
  </si>
  <si>
    <t>Minimum Requirements with Pass and Fail Condition</t>
  </si>
  <si>
    <t>Factor 0</t>
  </si>
  <si>
    <t>Minimum Requirements</t>
  </si>
  <si>
    <t>Score Yes / No</t>
  </si>
  <si>
    <t>Minimum Requirements Evaluation Criteria (Pass/Fail Scorecard)</t>
  </si>
  <si>
    <t>Requirements</t>
  </si>
  <si>
    <t>{Insert Requirement)</t>
  </si>
  <si>
    <t>Check Box if No Exceptions</t>
  </si>
  <si>
    <t>Check Box if No Confidential Information</t>
  </si>
  <si>
    <t>11. Business Reference Form</t>
  </si>
  <si>
    <t>12. Past and Present Performance Questionnaires</t>
  </si>
  <si>
    <t>Check Box if No Subcontractors will be utilized</t>
  </si>
  <si>
    <t>13. Subcontractor Information Form</t>
  </si>
  <si>
    <t>14. Employing State Residents Report</t>
  </si>
  <si>
    <t>Check Box if No State Residents will be utilized</t>
  </si>
  <si>
    <t>15. Office of Supplier Diversity Certification Application</t>
  </si>
  <si>
    <t>Check Box if No Application Submitted</t>
  </si>
  <si>
    <t xml:space="preserve">16. List of Contracts with the State </t>
  </si>
  <si>
    <t>17. Corporate Qualifications</t>
  </si>
  <si>
    <t>18. Work Plan</t>
  </si>
  <si>
    <t>Services Provided Statewide</t>
  </si>
  <si>
    <t>19. Project Staffing and Organization</t>
  </si>
  <si>
    <t>20. Budget Proposal</t>
  </si>
  <si>
    <t>Excel Budget Workbook (Provided by State)</t>
  </si>
  <si>
    <t>21. Copies of CDs</t>
  </si>
  <si>
    <t>Two (2) original CDs (Each Labeled as “Original”)</t>
  </si>
  <si>
    <t>Six (6) CD copies (Each Labeled as “Copy”)</t>
  </si>
  <si>
    <t>Three (3) CDs (Each Labeled as “Corporate Confidential Information”), if applicable</t>
  </si>
  <si>
    <t xml:space="preserve">Past Performance Questionnaire Evaluation Scorecard </t>
  </si>
  <si>
    <t xml:space="preserve">Final Score </t>
  </si>
  <si>
    <t>Final Score from Business References</t>
  </si>
  <si>
    <t>`</t>
  </si>
  <si>
    <t>Final Score from State Agencies</t>
  </si>
  <si>
    <t>Business References PPQs</t>
  </si>
  <si>
    <t>State Agencies PPQs</t>
  </si>
  <si>
    <t>=</t>
  </si>
  <si>
    <r>
      <t>PPQ ratings from the References</t>
    </r>
    <r>
      <rPr>
        <b/>
        <vertAlign val="superscript"/>
        <sz val="11"/>
        <color indexed="8"/>
        <rFont val="Calibri"/>
        <family val="2"/>
      </rPr>
      <t>1</t>
    </r>
    <r>
      <rPr>
        <b/>
        <sz val="11"/>
        <color indexed="8"/>
        <rFont val="Calibri"/>
        <family val="2"/>
      </rPr>
      <t xml:space="preserve"> </t>
    </r>
  </si>
  <si>
    <t xml:space="preserve"> Q. </t>
  </si>
  <si>
    <t>The contractor:</t>
  </si>
  <si>
    <t>G</t>
  </si>
  <si>
    <t>A</t>
  </si>
  <si>
    <t>M</t>
  </si>
  <si>
    <t>U</t>
  </si>
  <si>
    <t>N</t>
  </si>
  <si>
    <t>Provided experienced managers and supervisors with the technical and administrative abilities needed to meet contract requirements.</t>
  </si>
  <si>
    <t>Demonstrated ability to hire, maintain, and replace, if necessary, qualified personnel during the contract period.</t>
  </si>
  <si>
    <t>Delegated authority to project managers and supervisors commensurate with contract requirements.</t>
  </si>
  <si>
    <t>Home office participated in solving significant local problems.</t>
  </si>
  <si>
    <t>Followed approved quality control plan.</t>
  </si>
  <si>
    <t>Provided effective quality control and/or inspection procedures to meet contract requirements.</t>
  </si>
  <si>
    <t>Corrected deficiencies in timely manner and pursuant to their quality control procedures.</t>
  </si>
  <si>
    <t>Provided timely resolution of contract discrepancies.</t>
  </si>
  <si>
    <t>Identified problems as they occurred.</t>
  </si>
  <si>
    <t>Suggested alternative approaches to problems.</t>
  </si>
  <si>
    <t>Displayed initiative to solve problems.</t>
  </si>
  <si>
    <t>Developed realistic progress schedules.</t>
  </si>
  <si>
    <t>Met established project schedules.</t>
  </si>
  <si>
    <t>Provided timely resolution of warranty defects.</t>
  </si>
  <si>
    <t>Was responsive to contract changes.</t>
  </si>
  <si>
    <t>Provided adequate project supervision.</t>
  </si>
  <si>
    <t>Obtained consent of surety for increases in bonding as work-in-progress increased.</t>
  </si>
  <si>
    <t>Paid subcontractors/suppliers in a timely manner.</t>
  </si>
  <si>
    <t>Provided accurate and complete line item cost proposals including all aspects of work required for each task.</t>
  </si>
  <si>
    <t>How would you rate the contractor's overall performance?</t>
  </si>
  <si>
    <t>Was the contractor ever issued a cure or show cause notice under the referenced contract?  If yes, explain outcome in “remarks.”</t>
  </si>
  <si>
    <t>YES</t>
  </si>
  <si>
    <t>NO</t>
  </si>
  <si>
    <t>Would you award another contract to this contractor?  If not, explain in “remarks.”</t>
  </si>
  <si>
    <t>EVALUATION CRITERIA</t>
  </si>
  <si>
    <t>{Insert Name of Reference}</t>
  </si>
  <si>
    <t>O</t>
  </si>
  <si>
    <t>Totals</t>
  </si>
  <si>
    <t>Each of the Past and Present Performance Questionnaires will receive an equal weight for this sub-factor. Final score for the each PPQ will be average of the submitted ratings that will be scored according to the following criteria:</t>
  </si>
  <si>
    <r>
      <t xml:space="preserve">1 </t>
    </r>
    <r>
      <rPr>
        <i/>
        <sz val="10"/>
        <color indexed="8"/>
        <rFont val="Arial"/>
        <family val="2"/>
      </rPr>
      <t>Each of the Past and Present Performance Questionnaires will receive an equal weight for this sub-factor. Final score for the each PPQ will be average of the submitted ratings that will be scored according to the following criteria:</t>
    </r>
  </si>
  <si>
    <t>Cooperated with personnel after award.</t>
  </si>
  <si>
    <t>RATING   (Enter "X" in the appropriate box)</t>
  </si>
  <si>
    <r>
      <t xml:space="preserve">PPQ ratings from the State Agencies </t>
    </r>
    <r>
      <rPr>
        <b/>
        <vertAlign val="superscript"/>
        <sz val="11"/>
        <color indexed="8"/>
        <rFont val="Calibri"/>
        <family val="2"/>
      </rPr>
      <t>2</t>
    </r>
    <r>
      <rPr>
        <b/>
        <sz val="11"/>
        <color indexed="8"/>
        <rFont val="Calibri"/>
        <family val="2"/>
      </rPr>
      <t/>
    </r>
  </si>
  <si>
    <r>
      <t xml:space="preserve">1,2 </t>
    </r>
    <r>
      <rPr>
        <i/>
        <sz val="10"/>
        <color indexed="8"/>
        <rFont val="Arial"/>
        <family val="2"/>
      </rPr>
      <t>Each of the Past and Present Performance Questionnaires will receive an equal weight for this sub-factor. Final score for the each PPQ will be average of the submitted ratings that will be scored according to the following criteria:</t>
    </r>
  </si>
  <si>
    <r>
      <rPr>
        <b/>
        <vertAlign val="superscript"/>
        <sz val="11"/>
        <color indexed="8"/>
        <rFont val="Calibri"/>
        <family val="2"/>
      </rPr>
      <t xml:space="preserve"> </t>
    </r>
    <r>
      <rPr>
        <b/>
        <sz val="11"/>
        <color indexed="8"/>
        <rFont val="Calibri"/>
        <family val="2"/>
      </rPr>
      <t>Past and Present Performance Questionnaire Ratings</t>
    </r>
  </si>
  <si>
    <t>Past and Present Performance Questionnaire Ratings</t>
  </si>
  <si>
    <t>After unprotecting Legend Worksheet fill out all the yellow areas (at left and below ) to transfer information to the Evaluation Worksheets (Tabs). However, on the Evaluation Worksheets the evaluator or reviewer has to fill out all the white areas that are not locked to complete the evaluation. Don't forget to protect the Legend Worksheet after you have completed your tasks on this Worksheet.</t>
  </si>
  <si>
    <t xml:space="preserve">Provide evidence that organization has the capability to administer all financial and programmatic aspects of this program; for example, federal, state, local government oversight reports and audits. 
1) If agency has current or previous contracts with the State , the Evaluation/Selection Review Committee will consider these additional references and may contact each of these sources.  Information regarding bidder performance gathered from these sources may be included in the Committee's deliberations and factored in the final scoring of the bid.
2) Agency must provide a copy of the last independent A-133 audit, if it is required to conduct A-133 audit according to the federal requirements (non-federal organizations that expend $300,000, $500,000 for fiscal years ending after December 31, 2003, or more in a year in federal funds). If your A-133 audit resulted in administrative findings or corrective actions, the findings/corrective actions must be included in your submission to us along with your organization’s response to those findings. </t>
  </si>
  <si>
    <t>1.1. Organization's expertise</t>
  </si>
  <si>
    <t>1.2. Evidence of capability</t>
  </si>
  <si>
    <t>3.1. Organizational Charts and list of principal agents</t>
  </si>
  <si>
    <t>3.2. Staff and qualifications</t>
  </si>
  <si>
    <t>3.3. Résumés of professional staff</t>
  </si>
  <si>
    <t>3.4. Job descriptions</t>
  </si>
  <si>
    <t>3.5. Staff training</t>
  </si>
  <si>
    <t>2.2. Agency's internal quality assurance</t>
  </si>
  <si>
    <t>2.3. Agency's utilization of volunteers</t>
  </si>
  <si>
    <t>2.4. Agency's emergency preparedness plan</t>
  </si>
  <si>
    <t>2.1. Meeting requirements in SOW</t>
  </si>
  <si>
    <t>2.1.1 General Requirements</t>
  </si>
  <si>
    <t>2.1.2. Activity Schedule / Timeline</t>
  </si>
  <si>
    <t>2.1.3. Subcontractors</t>
  </si>
  <si>
    <t>2.1.4. Prohibited Activities</t>
  </si>
  <si>
    <t>2.1.5. Service Standards</t>
  </si>
  <si>
    <t>2.1.6. Deferrals</t>
  </si>
  <si>
    <t>2.1.7. Eligibility</t>
  </si>
  <si>
    <t>2.1.8. Application</t>
  </si>
  <si>
    <t>2.1.9. Leveraging</t>
  </si>
</sst>
</file>

<file path=xl/styles.xml><?xml version="1.0" encoding="utf-8"?>
<styleSheet xmlns="http://schemas.openxmlformats.org/spreadsheetml/2006/main">
  <numFmts count="3">
    <numFmt numFmtId="168" formatCode="0.0"/>
    <numFmt numFmtId="171" formatCode="[$-409]mmmm\ d\,\ yyyy;@"/>
    <numFmt numFmtId="173" formatCode="&quot;$&quot;#,##0.00"/>
  </numFmts>
  <fonts count="56">
    <font>
      <sz val="11"/>
      <color theme="1"/>
      <name val="Calibri"/>
      <family val="2"/>
      <scheme val="minor"/>
    </font>
    <font>
      <b/>
      <sz val="11"/>
      <color indexed="8"/>
      <name val="Calibri"/>
      <family val="2"/>
    </font>
    <font>
      <b/>
      <vertAlign val="superscript"/>
      <sz val="11"/>
      <color indexed="8"/>
      <name val="Calibri"/>
      <family val="2"/>
    </font>
    <font>
      <sz val="10"/>
      <name val="Arial"/>
      <family val="2"/>
    </font>
    <font>
      <b/>
      <sz val="10"/>
      <name val="Arial"/>
      <family val="2"/>
    </font>
    <font>
      <b/>
      <sz val="12"/>
      <name val="Arial"/>
      <family val="2"/>
    </font>
    <font>
      <b/>
      <sz val="14"/>
      <name val="Arial"/>
      <family val="2"/>
    </font>
    <font>
      <b/>
      <sz val="10"/>
      <color indexed="30"/>
      <name val="Arial"/>
      <family val="2"/>
    </font>
    <font>
      <sz val="11"/>
      <name val="Arial"/>
      <family val="2"/>
    </font>
    <font>
      <b/>
      <sz val="11"/>
      <name val="Arial"/>
      <family val="2"/>
    </font>
    <font>
      <b/>
      <sz val="11"/>
      <color indexed="18"/>
      <name val="Arial"/>
      <family val="2"/>
    </font>
    <font>
      <b/>
      <vertAlign val="superscript"/>
      <sz val="11"/>
      <color indexed="8"/>
      <name val="Calibri"/>
      <family val="2"/>
    </font>
    <font>
      <i/>
      <sz val="10"/>
      <color indexed="8"/>
      <name val="Arial"/>
      <family val="2"/>
    </font>
    <font>
      <b/>
      <i/>
      <sz val="10"/>
      <name val="Arial"/>
      <family val="2"/>
    </font>
    <font>
      <b/>
      <sz val="11"/>
      <color indexed="8"/>
      <name val="Calibri"/>
      <family val="2"/>
    </font>
    <font>
      <sz val="11"/>
      <name val="Calibri"/>
      <family val="2"/>
    </font>
    <font>
      <b/>
      <sz val="11"/>
      <name val="Calibri"/>
      <family val="2"/>
    </font>
    <font>
      <b/>
      <sz val="11"/>
      <color indexed="18"/>
      <name val="Arial"/>
      <family val="2"/>
    </font>
    <font>
      <vertAlign val="superscript"/>
      <sz val="11"/>
      <color indexed="8"/>
      <name val="Calibri"/>
      <family val="2"/>
    </font>
    <font>
      <sz val="11"/>
      <color theme="0"/>
      <name val="Calibri"/>
      <family val="2"/>
      <scheme val="minor"/>
    </font>
    <font>
      <b/>
      <sz val="11"/>
      <color theme="0"/>
      <name val="Calibri"/>
      <family val="2"/>
      <scheme val="minor"/>
    </font>
    <font>
      <b/>
      <sz val="11"/>
      <color theme="1"/>
      <name val="Calibri"/>
      <family val="2"/>
      <scheme val="minor"/>
    </font>
    <font>
      <sz val="10"/>
      <color theme="0"/>
      <name val="Arial"/>
      <family val="2"/>
    </font>
    <font>
      <b/>
      <sz val="12"/>
      <color rgb="FF00B0F0"/>
      <name val="Arial"/>
      <family val="2"/>
    </font>
    <font>
      <b/>
      <sz val="10"/>
      <color theme="0"/>
      <name val="Arial"/>
      <family val="2"/>
    </font>
    <font>
      <sz val="10"/>
      <color rgb="FF000000"/>
      <name val="Arial"/>
      <family val="2"/>
    </font>
    <font>
      <b/>
      <i/>
      <vertAlign val="superscript"/>
      <sz val="11"/>
      <color theme="1"/>
      <name val="Calibri"/>
      <family val="2"/>
      <scheme val="minor"/>
    </font>
    <font>
      <b/>
      <i/>
      <sz val="9"/>
      <color theme="1"/>
      <name val="Calibri"/>
      <family val="2"/>
      <scheme val="minor"/>
    </font>
    <font>
      <b/>
      <sz val="10"/>
      <color theme="1"/>
      <name val="Arial"/>
      <family val="2"/>
    </font>
    <font>
      <i/>
      <sz val="10"/>
      <color theme="1"/>
      <name val="Calibri"/>
      <family val="2"/>
      <scheme val="minor"/>
    </font>
    <font>
      <sz val="12"/>
      <color rgb="FF000000"/>
      <name val="Calibri"/>
      <family val="2"/>
    </font>
    <font>
      <b/>
      <sz val="12"/>
      <color rgb="FF000000"/>
      <name val="Calibri"/>
      <family val="2"/>
    </font>
    <font>
      <b/>
      <sz val="10"/>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sz val="10"/>
      <color theme="1"/>
      <name val="Arial"/>
      <family val="2"/>
    </font>
    <font>
      <b/>
      <sz val="9"/>
      <color theme="0"/>
      <name val="Arial"/>
      <family val="2"/>
    </font>
    <font>
      <b/>
      <sz val="10"/>
      <color rgb="FFD9D9D9"/>
      <name val="Arial"/>
      <family val="2"/>
    </font>
    <font>
      <sz val="12"/>
      <color theme="1"/>
      <name val="Calibri"/>
      <family val="2"/>
      <scheme val="minor"/>
    </font>
    <font>
      <b/>
      <sz val="14"/>
      <name val="Calibri"/>
      <family val="2"/>
      <scheme val="minor"/>
    </font>
    <font>
      <b/>
      <i/>
      <vertAlign val="superscript"/>
      <sz val="10"/>
      <color rgb="FF000000"/>
      <name val="Arial"/>
      <family val="2"/>
    </font>
    <font>
      <i/>
      <sz val="11"/>
      <color theme="1"/>
      <name val="Calibri"/>
      <family val="2"/>
      <scheme val="minor"/>
    </font>
    <font>
      <sz val="11"/>
      <name val="Calibri"/>
      <family val="2"/>
      <scheme val="minor"/>
    </font>
    <font>
      <b/>
      <sz val="14"/>
      <color theme="1"/>
      <name val="Calibri"/>
      <family val="2"/>
      <scheme val="minor"/>
    </font>
    <font>
      <b/>
      <i/>
      <sz val="13"/>
      <color rgb="FFC00000"/>
      <name val="Calibri"/>
      <family val="2"/>
      <scheme val="minor"/>
    </font>
    <font>
      <sz val="13"/>
      <color rgb="FFC00000"/>
      <name val="Calibri"/>
      <family val="2"/>
      <scheme val="minor"/>
    </font>
    <font>
      <sz val="10"/>
      <color theme="1"/>
      <name val="Calibri"/>
      <family val="2"/>
      <scheme val="minor"/>
    </font>
    <font>
      <b/>
      <sz val="11"/>
      <color theme="0"/>
      <name val="Arial"/>
      <family val="2"/>
    </font>
    <font>
      <b/>
      <sz val="11"/>
      <color theme="1"/>
      <name val="Arial"/>
      <family val="2"/>
    </font>
    <font>
      <sz val="14"/>
      <color theme="1"/>
      <name val="Calibri"/>
      <family val="2"/>
      <scheme val="minor"/>
    </font>
    <font>
      <sz val="11"/>
      <color theme="1"/>
      <name val="Arial"/>
      <family val="2"/>
    </font>
    <font>
      <b/>
      <sz val="14"/>
      <color theme="0"/>
      <name val="Arial"/>
      <family val="2"/>
    </font>
    <font>
      <i/>
      <sz val="10"/>
      <color theme="1"/>
      <name val="Arial"/>
      <family val="2"/>
    </font>
    <font>
      <sz val="9"/>
      <color theme="1"/>
      <name val="Calibri"/>
      <family val="2"/>
      <scheme val="minor"/>
    </font>
    <font>
      <b/>
      <sz val="10"/>
      <color rgb="FFA6A6A6"/>
      <name val="Arial"/>
      <family val="2"/>
    </font>
  </fonts>
  <fills count="39">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18"/>
        <bgColor indexed="64"/>
      </patternFill>
    </fill>
    <fill>
      <patternFill patternType="gray0625"/>
    </fill>
    <fill>
      <patternFill patternType="solid">
        <fgColor theme="3" tint="0.59996337778862885"/>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99"/>
        <bgColor indexed="64"/>
      </patternFill>
    </fill>
    <fill>
      <patternFill patternType="solid">
        <fgColor rgb="FF7030A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theme="3" tint="0.59999389629810485"/>
        <bgColor indexed="64"/>
      </patternFill>
    </fill>
    <fill>
      <patternFill patternType="solid">
        <fgColor rgb="FFFF5050"/>
        <bgColor indexed="64"/>
      </patternFill>
    </fill>
    <fill>
      <patternFill patternType="solid">
        <fgColor rgb="FFFFFF66"/>
        <bgColor indexed="64"/>
      </patternFill>
    </fill>
    <fill>
      <patternFill patternType="solid">
        <fgColor rgb="FFFF330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33CC33"/>
        <bgColor indexed="64"/>
      </patternFill>
    </fill>
    <fill>
      <patternFill patternType="solid">
        <fgColor theme="6" tint="0.59999389629810485"/>
        <bgColor indexed="64"/>
      </patternFill>
    </fill>
    <fill>
      <patternFill patternType="solid">
        <fgColor rgb="FFCCFFFF"/>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CC9900"/>
        <bgColor indexed="64"/>
      </patternFill>
    </fill>
    <fill>
      <patternFill patternType="solid">
        <fgColor rgb="FF000080"/>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rgb="FF00D25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9" tint="-0.249977111117893"/>
        <bgColor indexed="64"/>
      </patternFill>
    </fill>
  </fills>
  <borders count="238">
    <border>
      <left/>
      <right/>
      <top/>
      <bottom/>
      <diagonal/>
    </border>
    <border>
      <left style="thin">
        <color indexed="64"/>
      </left>
      <right style="double">
        <color indexed="64"/>
      </right>
      <top/>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tted">
        <color indexed="64"/>
      </top>
      <bottom style="dotted">
        <color indexed="64"/>
      </bottom>
      <diagonal/>
    </border>
    <border>
      <left style="double">
        <color indexed="64"/>
      </left>
      <right/>
      <top style="dotted">
        <color indexed="64"/>
      </top>
      <bottom/>
      <diagonal/>
    </border>
    <border>
      <left style="thin">
        <color indexed="64"/>
      </left>
      <right style="double">
        <color indexed="64"/>
      </right>
      <top style="dotted">
        <color indexed="64"/>
      </top>
      <bottom/>
      <diagonal/>
    </border>
    <border>
      <left style="double">
        <color indexed="64"/>
      </left>
      <right/>
      <top/>
      <bottom style="dotted">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style="hair">
        <color indexed="64"/>
      </bottom>
      <diagonal/>
    </border>
    <border>
      <left style="double">
        <color indexed="64"/>
      </left>
      <right style="thin">
        <color indexed="64"/>
      </right>
      <top/>
      <bottom/>
      <diagonal/>
    </border>
    <border>
      <left style="double">
        <color indexed="64"/>
      </left>
      <right style="thin">
        <color indexed="64"/>
      </right>
      <top/>
      <bottom style="dotted">
        <color indexed="64"/>
      </bottom>
      <diagonal/>
    </border>
    <border>
      <left style="double">
        <color indexed="64"/>
      </left>
      <right style="thin">
        <color indexed="64"/>
      </right>
      <top style="dotted">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double">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rgb="FFC00000"/>
      </left>
      <right/>
      <top style="dashed">
        <color rgb="FFC00000"/>
      </top>
      <bottom style="dashed">
        <color rgb="FFC00000"/>
      </bottom>
      <diagonal/>
    </border>
    <border>
      <left style="dashed">
        <color rgb="FFC00000"/>
      </left>
      <right/>
      <top/>
      <bottom style="medium">
        <color indexed="64"/>
      </bottom>
      <diagonal/>
    </border>
    <border>
      <left style="medium">
        <color rgb="FFC00000"/>
      </left>
      <right/>
      <top style="medium">
        <color rgb="FFC00000"/>
      </top>
      <bottom/>
      <diagonal/>
    </border>
    <border>
      <left style="dashed">
        <color rgb="FFC00000"/>
      </left>
      <right/>
      <top style="medium">
        <color rgb="FFC00000"/>
      </top>
      <bottom/>
      <diagonal/>
    </border>
    <border>
      <left style="dashed">
        <color rgb="FFC00000"/>
      </left>
      <right style="medium">
        <color rgb="FFC00000"/>
      </right>
      <top style="medium">
        <color rgb="FFC00000"/>
      </top>
      <bottom/>
      <diagonal/>
    </border>
    <border>
      <left style="medium">
        <color rgb="FFC00000"/>
      </left>
      <right/>
      <top style="dashed">
        <color rgb="FFC00000"/>
      </top>
      <bottom style="dashed">
        <color rgb="FFC00000"/>
      </bottom>
      <diagonal/>
    </border>
    <border>
      <left style="dashed">
        <color rgb="FFC00000"/>
      </left>
      <right style="medium">
        <color rgb="FFC00000"/>
      </right>
      <top style="dashed">
        <color rgb="FFC00000"/>
      </top>
      <bottom style="dashed">
        <color rgb="FFC00000"/>
      </bottom>
      <diagonal/>
    </border>
    <border>
      <left style="medium">
        <color rgb="FFC00000"/>
      </left>
      <right/>
      <top/>
      <bottom style="medium">
        <color indexed="64"/>
      </bottom>
      <diagonal/>
    </border>
    <border>
      <left style="dashed">
        <color rgb="FFC00000"/>
      </left>
      <right style="medium">
        <color rgb="FFC00000"/>
      </right>
      <top/>
      <bottom style="medium">
        <color indexed="64"/>
      </bottom>
      <diagonal/>
    </border>
    <border>
      <left style="medium">
        <color rgb="FFC00000"/>
      </left>
      <right style="medium">
        <color rgb="FFC00000"/>
      </right>
      <top style="dashed">
        <color rgb="FFC00000"/>
      </top>
      <bottom style="dashed">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dashed">
        <color rgb="FFC00000"/>
      </right>
      <top style="medium">
        <color rgb="FFC00000"/>
      </top>
      <bottom style="dashed">
        <color rgb="FFC00000"/>
      </bottom>
      <diagonal/>
    </border>
    <border>
      <left style="dashed">
        <color rgb="FFC00000"/>
      </left>
      <right style="dashed">
        <color rgb="FFC00000"/>
      </right>
      <top style="medium">
        <color rgb="FFC00000"/>
      </top>
      <bottom style="dashed">
        <color rgb="FFC00000"/>
      </bottom>
      <diagonal/>
    </border>
    <border>
      <left style="dashed">
        <color rgb="FFC00000"/>
      </left>
      <right style="medium">
        <color rgb="FFC00000"/>
      </right>
      <top style="medium">
        <color rgb="FFC00000"/>
      </top>
      <bottom style="dashed">
        <color rgb="FFC00000"/>
      </bottom>
      <diagonal/>
    </border>
    <border>
      <left style="medium">
        <color rgb="FFC00000"/>
      </left>
      <right style="dashed">
        <color rgb="FFC00000"/>
      </right>
      <top style="dashed">
        <color rgb="FFC00000"/>
      </top>
      <bottom style="dashed">
        <color rgb="FFC00000"/>
      </bottom>
      <diagonal/>
    </border>
    <border>
      <left style="dashed">
        <color rgb="FFC00000"/>
      </left>
      <right style="dashed">
        <color rgb="FFC00000"/>
      </right>
      <top style="dashed">
        <color rgb="FFC00000"/>
      </top>
      <bottom style="dashed">
        <color rgb="FFC00000"/>
      </bottom>
      <diagonal/>
    </border>
    <border>
      <left style="medium">
        <color rgb="FFC00000"/>
      </left>
      <right style="dashed">
        <color rgb="FFC00000"/>
      </right>
      <top style="dashed">
        <color rgb="FFC00000"/>
      </top>
      <bottom style="medium">
        <color rgb="FFC00000"/>
      </bottom>
      <diagonal/>
    </border>
    <border>
      <left style="dashed">
        <color rgb="FFC00000"/>
      </left>
      <right style="dashed">
        <color rgb="FFC00000"/>
      </right>
      <top style="dashed">
        <color rgb="FFC00000"/>
      </top>
      <bottom style="medium">
        <color rgb="FFC00000"/>
      </bottom>
      <diagonal/>
    </border>
    <border>
      <left style="dashed">
        <color rgb="FFC00000"/>
      </left>
      <right style="medium">
        <color rgb="FFC00000"/>
      </right>
      <top style="dashed">
        <color rgb="FFC00000"/>
      </top>
      <bottom style="medium">
        <color rgb="FFC00000"/>
      </bottom>
      <diagonal/>
    </border>
    <border>
      <left style="medium">
        <color rgb="FFC00000"/>
      </left>
      <right style="medium">
        <color rgb="FFC00000"/>
      </right>
      <top style="medium">
        <color rgb="FFC00000"/>
      </top>
      <bottom/>
      <diagonal/>
    </border>
    <border>
      <left style="medium">
        <color theme="0"/>
      </left>
      <right style="medium">
        <color rgb="FFC00000"/>
      </right>
      <top style="medium">
        <color indexed="64"/>
      </top>
      <bottom/>
      <diagonal/>
    </border>
    <border>
      <left style="medium">
        <color rgb="FFC00000"/>
      </left>
      <right/>
      <top style="medium">
        <color indexed="64"/>
      </top>
      <bottom style="thin">
        <color indexed="64"/>
      </bottom>
      <diagonal/>
    </border>
    <border>
      <left style="thin">
        <color indexed="64"/>
      </left>
      <right style="medium">
        <color rgb="FFC00000"/>
      </right>
      <top style="medium">
        <color indexed="64"/>
      </top>
      <bottom style="thin">
        <color indexed="64"/>
      </bottom>
      <diagonal/>
    </border>
    <border>
      <left style="medium">
        <color rgb="FFC00000"/>
      </left>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top style="thin">
        <color indexed="64"/>
      </top>
      <bottom style="medium">
        <color indexed="64"/>
      </bottom>
      <diagonal/>
    </border>
    <border>
      <left style="thin">
        <color indexed="64"/>
      </left>
      <right style="medium">
        <color rgb="FFC00000"/>
      </right>
      <top style="thin">
        <color indexed="64"/>
      </top>
      <bottom style="medium">
        <color indexed="64"/>
      </bottom>
      <diagonal/>
    </border>
    <border>
      <left style="medium">
        <color rgb="FFC00000"/>
      </left>
      <right style="hair">
        <color indexed="64"/>
      </right>
      <top style="medium">
        <color indexed="64"/>
      </top>
      <bottom style="thin">
        <color indexed="64"/>
      </bottom>
      <diagonal/>
    </border>
    <border>
      <left style="medium">
        <color rgb="FFC00000"/>
      </left>
      <right style="hair">
        <color indexed="64"/>
      </right>
      <top style="thin">
        <color indexed="64"/>
      </top>
      <bottom style="thin">
        <color indexed="64"/>
      </bottom>
      <diagonal/>
    </border>
    <border>
      <left style="medium">
        <color rgb="FFC00000"/>
      </left>
      <right style="hair">
        <color indexed="64"/>
      </right>
      <top style="thin">
        <color indexed="64"/>
      </top>
      <bottom style="medium">
        <color indexed="64"/>
      </bottom>
      <diagonal/>
    </border>
    <border>
      <left/>
      <right style="medium">
        <color indexed="64"/>
      </right>
      <top style="thin">
        <color theme="0"/>
      </top>
      <bottom style="medium">
        <color indexed="64"/>
      </bottom>
      <diagonal/>
    </border>
    <border>
      <left style="thin">
        <color theme="0"/>
      </left>
      <right style="thin">
        <color theme="0"/>
      </right>
      <top style="thin">
        <color theme="0"/>
      </top>
      <bottom style="medium">
        <color indexed="64"/>
      </bottom>
      <diagonal/>
    </border>
    <border>
      <left style="medium">
        <color rgb="FFC00000"/>
      </left>
      <right style="thin">
        <color theme="0"/>
      </right>
      <top style="medium">
        <color indexed="64"/>
      </top>
      <bottom style="medium">
        <color indexed="64"/>
      </bottom>
      <diagonal/>
    </border>
    <border>
      <left style="thin">
        <color theme="0"/>
      </left>
      <right style="medium">
        <color rgb="FFC00000"/>
      </right>
      <top style="medium">
        <color indexed="64"/>
      </top>
      <bottom style="medium">
        <color indexed="64"/>
      </bottom>
      <diagonal/>
    </border>
    <border>
      <left style="medium">
        <color indexed="64"/>
      </left>
      <right style="medium">
        <color indexed="64"/>
      </right>
      <top style="thin">
        <color theme="0"/>
      </top>
      <bottom/>
      <diagonal/>
    </border>
    <border>
      <left style="thin">
        <color theme="0"/>
      </left>
      <right style="thin">
        <color theme="0"/>
      </right>
      <top/>
      <bottom style="thin">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medium">
        <color indexed="64"/>
      </bottom>
      <diagonal/>
    </border>
    <border>
      <left style="thin">
        <color theme="0"/>
      </left>
      <right/>
      <top style="medium">
        <color indexed="64"/>
      </top>
      <bottom style="thin">
        <color indexed="64"/>
      </bottom>
      <diagonal/>
    </border>
    <border>
      <left/>
      <right style="thin">
        <color theme="0"/>
      </right>
      <top style="medium">
        <color indexed="64"/>
      </top>
      <bottom/>
      <diagonal/>
    </border>
    <border>
      <left style="thin">
        <color theme="0"/>
      </left>
      <right/>
      <top style="medium">
        <color indexed="64"/>
      </top>
      <bottom/>
      <diagonal/>
    </border>
    <border>
      <left style="medium">
        <color indexed="64"/>
      </left>
      <right/>
      <top style="thin">
        <color theme="0"/>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right/>
      <top style="medium">
        <color rgb="FFC00000"/>
      </top>
      <bottom style="dashed">
        <color theme="0"/>
      </bottom>
      <diagonal/>
    </border>
    <border>
      <left/>
      <right style="medium">
        <color rgb="FFC00000"/>
      </right>
      <top style="medium">
        <color rgb="FFC00000"/>
      </top>
      <bottom style="dashed">
        <color theme="0"/>
      </bottom>
      <diagonal/>
    </border>
    <border>
      <left/>
      <right/>
      <top style="dashed">
        <color theme="0"/>
      </top>
      <bottom style="medium">
        <color rgb="FFC00000"/>
      </bottom>
      <diagonal/>
    </border>
    <border>
      <left/>
      <right style="medium">
        <color rgb="FFC00000"/>
      </right>
      <top style="dashed">
        <color theme="0"/>
      </top>
      <bottom style="medium">
        <color rgb="FFC00000"/>
      </bottom>
      <diagonal/>
    </border>
    <border>
      <left/>
      <right style="medium">
        <color rgb="FFC00000"/>
      </right>
      <top style="medium">
        <color indexed="64"/>
      </top>
      <bottom style="thin">
        <color indexed="64"/>
      </bottom>
      <diagonal/>
    </border>
    <border>
      <left style="medium">
        <color indexed="64"/>
      </left>
      <right/>
      <top style="thin">
        <color theme="0"/>
      </top>
      <bottom/>
      <diagonal/>
    </border>
    <border>
      <left/>
      <right/>
      <top style="thin">
        <color theme="0"/>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medium">
        <color indexed="64"/>
      </right>
      <top style="medium">
        <color indexed="64"/>
      </top>
      <bottom style="thin">
        <color theme="0"/>
      </bottom>
      <diagonal/>
    </border>
    <border>
      <left style="medium">
        <color rgb="FFC00000"/>
      </left>
      <right/>
      <top style="medium">
        <color rgb="FFC00000"/>
      </top>
      <bottom style="dashed">
        <color rgb="FFC00000"/>
      </bottom>
      <diagonal/>
    </border>
    <border>
      <left/>
      <right/>
      <top style="medium">
        <color rgb="FFC00000"/>
      </top>
      <bottom style="dashed">
        <color rgb="FFC00000"/>
      </bottom>
      <diagonal/>
    </border>
    <border>
      <left/>
      <right style="medium">
        <color rgb="FFC00000"/>
      </right>
      <top style="medium">
        <color rgb="FFC00000"/>
      </top>
      <bottom style="dashed">
        <color rgb="FFC00000"/>
      </bottom>
      <diagonal/>
    </border>
    <border>
      <left style="medium">
        <color theme="0"/>
      </left>
      <right/>
      <top style="medium">
        <color indexed="64"/>
      </top>
      <bottom/>
      <diagonal/>
    </border>
    <border>
      <left style="medium">
        <color rgb="FFC00000"/>
      </left>
      <right/>
      <top style="dashed">
        <color rgb="FFC00000"/>
      </top>
      <bottom style="medium">
        <color rgb="FFC00000"/>
      </bottom>
      <diagonal/>
    </border>
    <border>
      <left/>
      <right/>
      <top style="dashed">
        <color rgb="FFC00000"/>
      </top>
      <bottom style="medium">
        <color rgb="FFC00000"/>
      </bottom>
      <diagonal/>
    </border>
    <border>
      <left/>
      <right style="medium">
        <color rgb="FFC00000"/>
      </right>
      <top style="dashed">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theme="0"/>
      </left>
      <right/>
      <top style="medium">
        <color indexed="64"/>
      </top>
      <bottom style="medium">
        <color indexed="64"/>
      </bottom>
      <diagonal/>
    </border>
    <border>
      <left/>
      <right style="medium">
        <color theme="0"/>
      </right>
      <top style="medium">
        <color indexed="64"/>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style="medium">
        <color indexed="64"/>
      </right>
      <top style="medium">
        <color indexed="64"/>
      </top>
      <bottom style="thin">
        <color theme="0"/>
      </bottom>
      <diagonal/>
    </border>
    <border>
      <left/>
      <right style="thin">
        <color theme="0"/>
      </right>
      <top style="thin">
        <color theme="0"/>
      </top>
      <bottom/>
      <diagonal/>
    </border>
    <border>
      <left style="thin">
        <color theme="0"/>
      </left>
      <right/>
      <top style="medium">
        <color indexed="64"/>
      </top>
      <bottom style="thin">
        <color theme="0"/>
      </bottom>
      <diagonal/>
    </border>
    <border>
      <left style="thin">
        <color theme="0"/>
      </left>
      <right/>
      <top style="thin">
        <color theme="0"/>
      </top>
      <bottom style="thin">
        <color theme="0"/>
      </bottom>
      <diagonal/>
    </border>
    <border>
      <left/>
      <right style="thin">
        <color theme="0"/>
      </right>
      <top/>
      <bottom/>
      <diagonal/>
    </border>
    <border>
      <left/>
      <right style="thin">
        <color theme="0"/>
      </right>
      <top/>
      <bottom style="medium">
        <color indexed="64"/>
      </bottom>
      <diagonal/>
    </border>
    <border>
      <left style="thin">
        <color theme="0"/>
      </left>
      <right/>
      <top/>
      <bottom style="medium">
        <color indexed="64"/>
      </bottom>
      <diagonal/>
    </border>
  </borders>
  <cellStyleXfs count="1">
    <xf numFmtId="0" fontId="0" fillId="0" borderId="0"/>
  </cellStyleXfs>
  <cellXfs count="897">
    <xf numFmtId="0" fontId="0" fillId="0" borderId="0" xfId="0"/>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xf numFmtId="0" fontId="0" fillId="0" borderId="4" xfId="0" applyBorder="1"/>
    <xf numFmtId="0" fontId="0" fillId="0" borderId="5" xfId="0" applyBorder="1"/>
    <xf numFmtId="0" fontId="3" fillId="0" borderId="6" xfId="0" applyFont="1" applyBorder="1" applyProtection="1"/>
    <xf numFmtId="0" fontId="3" fillId="0" borderId="0" xfId="0" applyFont="1" applyBorder="1" applyProtection="1"/>
    <xf numFmtId="0" fontId="3" fillId="0" borderId="0" xfId="0" applyFont="1" applyFill="1" applyBorder="1" applyProtection="1"/>
    <xf numFmtId="0" fontId="4" fillId="0" borderId="0" xfId="0" applyFont="1" applyFill="1" applyBorder="1" applyAlignment="1" applyProtection="1">
      <alignment vertical="top"/>
      <protection locked="0"/>
    </xf>
    <xf numFmtId="0" fontId="4"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xf>
    <xf numFmtId="0" fontId="3" fillId="0" borderId="0" xfId="0" applyFont="1" applyBorder="1" applyAlignment="1" applyProtection="1">
      <alignment vertical="center"/>
    </xf>
    <xf numFmtId="0" fontId="22" fillId="0" borderId="0" xfId="0" applyFont="1" applyBorder="1" applyProtection="1"/>
    <xf numFmtId="0" fontId="21" fillId="6" borderId="7" xfId="0" applyFont="1" applyFill="1" applyBorder="1" applyAlignment="1">
      <alignment horizontal="center" vertical="center"/>
    </xf>
    <xf numFmtId="0" fontId="21" fillId="7" borderId="7" xfId="0" applyFont="1" applyFill="1" applyBorder="1" applyAlignment="1">
      <alignment horizontal="center" vertical="center"/>
    </xf>
    <xf numFmtId="0" fontId="3" fillId="8" borderId="8" xfId="0" applyFont="1" applyFill="1" applyBorder="1" applyAlignment="1" applyProtection="1">
      <alignment vertical="top" wrapText="1"/>
    </xf>
    <xf numFmtId="0" fontId="3" fillId="9" borderId="8" xfId="0" applyFont="1" applyFill="1" applyBorder="1" applyAlignment="1" applyProtection="1">
      <alignment vertical="top" wrapText="1"/>
    </xf>
    <xf numFmtId="0" fontId="3" fillId="10" borderId="8" xfId="0" applyFont="1" applyFill="1" applyBorder="1" applyAlignment="1" applyProtection="1">
      <alignment vertical="top" wrapText="1"/>
    </xf>
    <xf numFmtId="0" fontId="4" fillId="0" borderId="155" xfId="0" applyNumberFormat="1" applyFont="1" applyFill="1" applyBorder="1" applyAlignment="1" applyProtection="1">
      <alignment horizontal="center" vertical="center"/>
      <protection locked="0"/>
    </xf>
    <xf numFmtId="0" fontId="3" fillId="4" borderId="9" xfId="0" applyFont="1" applyFill="1" applyBorder="1" applyAlignment="1" applyProtection="1">
      <alignment horizontal="center"/>
    </xf>
    <xf numFmtId="0" fontId="3" fillId="4" borderId="6" xfId="0" applyFont="1" applyFill="1" applyBorder="1" applyAlignment="1" applyProtection="1">
      <alignment horizontal="center"/>
    </xf>
    <xf numFmtId="0" fontId="23" fillId="0" borderId="0"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24" fillId="11" borderId="10" xfId="0" applyFont="1" applyFill="1" applyBorder="1" applyAlignment="1" applyProtection="1">
      <alignment horizontal="center" vertical="center" wrapText="1"/>
    </xf>
    <xf numFmtId="0" fontId="24" fillId="12" borderId="10" xfId="0" applyFont="1" applyFill="1" applyBorder="1" applyAlignment="1" applyProtection="1">
      <alignment horizontal="center" vertical="center" wrapText="1"/>
    </xf>
    <xf numFmtId="0" fontId="3" fillId="5" borderId="0" xfId="0" applyFont="1" applyFill="1" applyBorder="1" applyProtection="1"/>
    <xf numFmtId="0" fontId="22" fillId="5" borderId="0" xfId="0" applyFont="1" applyFill="1" applyBorder="1" applyProtection="1"/>
    <xf numFmtId="2" fontId="4" fillId="13" borderId="11" xfId="0" applyNumberFormat="1" applyFont="1" applyFill="1" applyBorder="1" applyAlignment="1" applyProtection="1">
      <alignment horizontal="center" vertical="center"/>
    </xf>
    <xf numFmtId="2" fontId="4" fillId="13" borderId="12" xfId="0" applyNumberFormat="1" applyFont="1" applyFill="1" applyBorder="1" applyAlignment="1" applyProtection="1">
      <alignment horizontal="center" vertical="center"/>
    </xf>
    <xf numFmtId="2" fontId="4" fillId="13" borderId="13" xfId="0" applyNumberFormat="1" applyFont="1" applyFill="1" applyBorder="1" applyAlignment="1" applyProtection="1">
      <alignment horizontal="center" vertical="center"/>
    </xf>
    <xf numFmtId="0" fontId="24" fillId="14" borderId="10" xfId="0" applyFont="1" applyFill="1" applyBorder="1" applyAlignment="1" applyProtection="1">
      <alignment horizontal="center" vertical="center" wrapText="1"/>
    </xf>
    <xf numFmtId="0" fontId="24" fillId="15" borderId="10" xfId="0" applyFont="1" applyFill="1" applyBorder="1" applyAlignment="1" applyProtection="1">
      <alignment horizontal="center" vertical="center" wrapText="1"/>
    </xf>
    <xf numFmtId="0" fontId="24" fillId="16" borderId="10" xfId="0" applyFont="1" applyFill="1" applyBorder="1" applyAlignment="1" applyProtection="1">
      <alignment horizontal="center" vertical="center" wrapText="1"/>
    </xf>
    <xf numFmtId="0" fontId="4" fillId="0" borderId="156" xfId="0" applyNumberFormat="1" applyFont="1" applyFill="1" applyBorder="1" applyAlignment="1" applyProtection="1">
      <alignment horizontal="center" vertical="center"/>
      <protection locked="0"/>
    </xf>
    <xf numFmtId="168" fontId="4" fillId="0" borderId="157" xfId="0" applyNumberFormat="1" applyFont="1" applyFill="1" applyBorder="1" applyAlignment="1" applyProtection="1">
      <alignment horizontal="center" vertical="center"/>
      <protection locked="0"/>
    </xf>
    <xf numFmtId="0" fontId="4" fillId="0" borderId="158" xfId="0" applyNumberFormat="1" applyFont="1" applyFill="1" applyBorder="1" applyAlignment="1" applyProtection="1">
      <alignment horizontal="center" vertical="center"/>
      <protection locked="0"/>
    </xf>
    <xf numFmtId="0" fontId="3" fillId="0" borderId="159" xfId="0" applyNumberFormat="1" applyFont="1" applyFill="1" applyBorder="1" applyAlignment="1" applyProtection="1">
      <alignment horizontal="left" vertical="top" wrapText="1"/>
      <protection locked="0"/>
    </xf>
    <xf numFmtId="168" fontId="4" fillId="0" borderId="160" xfId="0" applyNumberFormat="1" applyFont="1" applyFill="1" applyBorder="1" applyAlignment="1" applyProtection="1">
      <alignment horizontal="center" vertical="center"/>
      <protection locked="0"/>
    </xf>
    <xf numFmtId="0" fontId="3" fillId="0" borderId="161" xfId="0" applyNumberFormat="1" applyFont="1" applyFill="1" applyBorder="1" applyAlignment="1" applyProtection="1">
      <alignment horizontal="left" vertical="top" wrapText="1"/>
      <protection locked="0"/>
    </xf>
    <xf numFmtId="0" fontId="25" fillId="0" borderId="161" xfId="0" applyFont="1" applyBorder="1" applyAlignment="1" applyProtection="1">
      <alignment horizontal="left" vertical="top" wrapText="1"/>
      <protection locked="0"/>
    </xf>
    <xf numFmtId="168" fontId="4" fillId="0" borderId="162" xfId="0" applyNumberFormat="1" applyFont="1" applyFill="1" applyBorder="1" applyAlignment="1" applyProtection="1">
      <alignment horizontal="center" vertical="center"/>
      <protection locked="0"/>
    </xf>
    <xf numFmtId="0" fontId="3" fillId="0" borderId="163" xfId="0" applyNumberFormat="1" applyFont="1" applyFill="1" applyBorder="1" applyAlignment="1" applyProtection="1">
      <alignment horizontal="left" vertical="top" wrapText="1"/>
      <protection locked="0"/>
    </xf>
    <xf numFmtId="1" fontId="4" fillId="0" borderId="164" xfId="0" applyNumberFormat="1" applyFont="1" applyFill="1" applyBorder="1" applyAlignment="1" applyProtection="1">
      <alignment horizontal="center" vertical="center"/>
      <protection locked="0"/>
    </xf>
    <xf numFmtId="1" fontId="4" fillId="0" borderId="165" xfId="0" applyNumberFormat="1" applyFont="1" applyFill="1" applyBorder="1" applyAlignment="1" applyProtection="1">
      <alignment horizontal="center" vertical="center"/>
      <protection locked="0"/>
    </xf>
    <xf numFmtId="0" fontId="24" fillId="16" borderId="166" xfId="0" applyFont="1" applyFill="1" applyBorder="1" applyAlignment="1" applyProtection="1">
      <alignment horizontal="center" vertical="center" wrapText="1"/>
    </xf>
    <xf numFmtId="0" fontId="24" fillId="16" borderId="167" xfId="0" applyFont="1" applyFill="1" applyBorder="1" applyAlignment="1" applyProtection="1">
      <alignment horizontal="center" vertical="center" wrapText="1"/>
    </xf>
    <xf numFmtId="0" fontId="24" fillId="16" borderId="168" xfId="0" applyFont="1" applyFill="1" applyBorder="1" applyAlignment="1" applyProtection="1">
      <alignment horizontal="center" vertical="center" wrapText="1"/>
    </xf>
    <xf numFmtId="168" fontId="4" fillId="0" borderId="169" xfId="0" applyNumberFormat="1" applyFont="1" applyFill="1" applyBorder="1" applyAlignment="1" applyProtection="1">
      <alignment horizontal="center" vertical="center"/>
      <protection locked="0"/>
    </xf>
    <xf numFmtId="0" fontId="4" fillId="0" borderId="170" xfId="0" applyNumberFormat="1" applyFont="1" applyFill="1" applyBorder="1" applyAlignment="1" applyProtection="1">
      <alignment horizontal="center" vertical="center"/>
      <protection locked="0"/>
    </xf>
    <xf numFmtId="0" fontId="3" fillId="0" borderId="171" xfId="0" applyNumberFormat="1" applyFont="1" applyFill="1" applyBorder="1" applyAlignment="1" applyProtection="1">
      <alignment horizontal="left" vertical="top" wrapText="1"/>
      <protection locked="0"/>
    </xf>
    <xf numFmtId="168" fontId="4" fillId="0" borderId="172" xfId="0" applyNumberFormat="1" applyFont="1" applyFill="1" applyBorder="1" applyAlignment="1" applyProtection="1">
      <alignment horizontal="center" vertical="center"/>
      <protection locked="0"/>
    </xf>
    <xf numFmtId="0" fontId="4" fillId="0" borderId="173" xfId="0" applyNumberFormat="1" applyFont="1" applyFill="1" applyBorder="1" applyAlignment="1" applyProtection="1">
      <alignment horizontal="center" vertical="center"/>
      <protection locked="0"/>
    </xf>
    <xf numFmtId="168" fontId="4" fillId="0" borderId="174" xfId="0" applyNumberFormat="1" applyFont="1" applyFill="1" applyBorder="1" applyAlignment="1" applyProtection="1">
      <alignment horizontal="center" vertical="center"/>
      <protection locked="0"/>
    </xf>
    <xf numFmtId="0" fontId="4" fillId="0" borderId="175" xfId="0" applyNumberFormat="1" applyFont="1" applyFill="1" applyBorder="1" applyAlignment="1" applyProtection="1">
      <alignment horizontal="center" vertical="center"/>
      <protection locked="0"/>
    </xf>
    <xf numFmtId="0" fontId="3" fillId="0" borderId="176" xfId="0" applyNumberFormat="1" applyFont="1" applyFill="1" applyBorder="1" applyAlignment="1" applyProtection="1">
      <alignment horizontal="left" vertical="top" wrapText="1"/>
      <protection locked="0"/>
    </xf>
    <xf numFmtId="1" fontId="24" fillId="16" borderId="177" xfId="0" applyNumberFormat="1" applyFont="1" applyFill="1" applyBorder="1" applyAlignment="1" applyProtection="1">
      <alignment horizontal="center" vertical="center"/>
    </xf>
    <xf numFmtId="0" fontId="21" fillId="6" borderId="14" xfId="0" applyFont="1" applyFill="1" applyBorder="1" applyAlignment="1">
      <alignment horizontal="center" vertical="center"/>
    </xf>
    <xf numFmtId="0" fontId="21" fillId="7" borderId="14" xfId="0" applyFont="1" applyFill="1" applyBorder="1" applyAlignment="1">
      <alignment horizontal="center" vertical="center"/>
    </xf>
    <xf numFmtId="0" fontId="24" fillId="4" borderId="178" xfId="0" applyFont="1" applyFill="1" applyBorder="1" applyAlignment="1" applyProtection="1">
      <alignment horizontal="center" vertical="center" wrapText="1"/>
    </xf>
    <xf numFmtId="0" fontId="4" fillId="0" borderId="179" xfId="0" applyFont="1" applyFill="1" applyBorder="1" applyAlignment="1" applyProtection="1">
      <alignment horizontal="center" vertical="center" wrapText="1"/>
    </xf>
    <xf numFmtId="0" fontId="4" fillId="0" borderId="180" xfId="0" applyFont="1" applyBorder="1" applyAlignment="1" applyProtection="1">
      <alignment horizontal="center" vertical="center"/>
    </xf>
    <xf numFmtId="0" fontId="4" fillId="0" borderId="181" xfId="0" applyFont="1" applyFill="1" applyBorder="1" applyAlignment="1" applyProtection="1">
      <alignment horizontal="center" vertical="center" wrapText="1"/>
    </xf>
    <xf numFmtId="0" fontId="4" fillId="0" borderId="182" xfId="0" applyFont="1" applyBorder="1" applyAlignment="1" applyProtection="1">
      <alignment horizontal="center" vertical="center"/>
    </xf>
    <xf numFmtId="0" fontId="4" fillId="0" borderId="183" xfId="0" applyFont="1" applyFill="1" applyBorder="1" applyAlignment="1" applyProtection="1">
      <alignment horizontal="center" vertical="center" wrapText="1"/>
    </xf>
    <xf numFmtId="0" fontId="4" fillId="0" borderId="184" xfId="0" applyFont="1" applyBorder="1" applyAlignment="1" applyProtection="1">
      <alignment horizontal="center" vertical="center"/>
    </xf>
    <xf numFmtId="0" fontId="3" fillId="17" borderId="15" xfId="0" applyFont="1" applyFill="1" applyBorder="1" applyAlignment="1" applyProtection="1">
      <alignment vertical="top" wrapText="1"/>
    </xf>
    <xf numFmtId="0" fontId="3" fillId="18" borderId="16" xfId="0" applyFont="1" applyFill="1" applyBorder="1" applyAlignment="1" applyProtection="1">
      <alignment vertical="top" wrapText="1"/>
    </xf>
    <xf numFmtId="1" fontId="4" fillId="13" borderId="17"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1" fontId="4" fillId="13" borderId="11" xfId="0" applyNumberFormat="1" applyFont="1" applyFill="1" applyBorder="1" applyAlignment="1" applyProtection="1">
      <alignment horizontal="center" vertical="center"/>
    </xf>
    <xf numFmtId="1" fontId="4" fillId="13" borderId="12" xfId="0" applyNumberFormat="1" applyFont="1" applyFill="1" applyBorder="1" applyAlignment="1" applyProtection="1">
      <alignment horizontal="center" vertical="center"/>
    </xf>
    <xf numFmtId="10" fontId="24" fillId="4" borderId="19" xfId="0" applyNumberFormat="1" applyFont="1" applyFill="1" applyBorder="1" applyAlignment="1" applyProtection="1">
      <alignment horizontal="center" vertical="center"/>
    </xf>
    <xf numFmtId="1" fontId="24" fillId="4" borderId="19" xfId="0" applyNumberFormat="1" applyFont="1" applyFill="1" applyBorder="1" applyAlignment="1" applyProtection="1">
      <alignment horizontal="center" vertical="center"/>
    </xf>
    <xf numFmtId="1" fontId="24" fillId="4" borderId="20" xfId="0" applyNumberFormat="1" applyFont="1" applyFill="1" applyBorder="1" applyAlignment="1" applyProtection="1">
      <alignment horizontal="center" vertical="center"/>
    </xf>
    <xf numFmtId="0" fontId="21" fillId="14" borderId="14" xfId="0" applyFont="1" applyFill="1" applyBorder="1" applyAlignment="1">
      <alignment horizontal="center" vertical="center"/>
    </xf>
    <xf numFmtId="0" fontId="24" fillId="4" borderId="10" xfId="0" applyFont="1" applyFill="1" applyBorder="1" applyAlignment="1" applyProtection="1">
      <alignment horizontal="center" vertical="center" wrapText="1"/>
    </xf>
    <xf numFmtId="0" fontId="24" fillId="4" borderId="10" xfId="0" applyFont="1" applyFill="1" applyBorder="1" applyAlignment="1" applyProtection="1">
      <alignment horizontal="center"/>
    </xf>
    <xf numFmtId="0" fontId="21" fillId="14" borderId="7" xfId="0" applyFont="1" applyFill="1" applyBorder="1" applyAlignment="1">
      <alignment horizontal="center" vertical="center"/>
    </xf>
    <xf numFmtId="0" fontId="21" fillId="19" borderId="14" xfId="0" applyFont="1" applyFill="1" applyBorder="1" applyAlignment="1">
      <alignment horizontal="center" vertical="center"/>
    </xf>
    <xf numFmtId="0" fontId="21" fillId="19" borderId="7" xfId="0" applyFont="1" applyFill="1" applyBorder="1" applyAlignment="1">
      <alignment horizontal="center" vertical="center"/>
    </xf>
    <xf numFmtId="0" fontId="21" fillId="20" borderId="14" xfId="0" applyFont="1" applyFill="1" applyBorder="1" applyAlignment="1">
      <alignment horizontal="center" vertical="center"/>
    </xf>
    <xf numFmtId="0" fontId="21" fillId="20" borderId="7" xfId="0" applyFont="1" applyFill="1" applyBorder="1" applyAlignment="1">
      <alignment horizontal="center" vertical="center"/>
    </xf>
    <xf numFmtId="2" fontId="24" fillId="4" borderId="19" xfId="0" applyNumberFormat="1" applyFont="1" applyFill="1" applyBorder="1" applyAlignment="1" applyProtection="1">
      <alignment horizontal="center" vertical="center"/>
    </xf>
    <xf numFmtId="0" fontId="21" fillId="21" borderId="21" xfId="0" applyFont="1" applyFill="1" applyBorder="1" applyAlignment="1">
      <alignment horizontal="center" vertical="center" wrapText="1"/>
    </xf>
    <xf numFmtId="0" fontId="21" fillId="21" borderId="22" xfId="0" applyFont="1" applyFill="1" applyBorder="1" applyAlignment="1">
      <alignment horizontal="center" vertical="center" wrapText="1"/>
    </xf>
    <xf numFmtId="10" fontId="0" fillId="0" borderId="23" xfId="0" applyNumberFormat="1" applyBorder="1" applyAlignment="1">
      <alignment horizontal="center" vertical="center"/>
    </xf>
    <xf numFmtId="10" fontId="0" fillId="0" borderId="24" xfId="0" applyNumberFormat="1" applyBorder="1" applyAlignment="1">
      <alignment horizontal="center" vertical="center"/>
    </xf>
    <xf numFmtId="10" fontId="0" fillId="0" borderId="25" xfId="0" applyNumberFormat="1" applyBorder="1" applyAlignment="1">
      <alignment horizontal="center" vertical="center"/>
    </xf>
    <xf numFmtId="0" fontId="21" fillId="17" borderId="7" xfId="0" applyFont="1" applyFill="1" applyBorder="1" applyAlignment="1">
      <alignment horizontal="center" vertical="center"/>
    </xf>
    <xf numFmtId="0" fontId="21" fillId="21" borderId="26" xfId="0" applyFont="1" applyFill="1" applyBorder="1" applyAlignment="1">
      <alignment horizontal="right"/>
    </xf>
    <xf numFmtId="0" fontId="21" fillId="21" borderId="7" xfId="0" applyFont="1" applyFill="1" applyBorder="1"/>
    <xf numFmtId="0" fontId="21" fillId="21" borderId="26" xfId="0" applyFont="1" applyFill="1" applyBorder="1" applyAlignment="1">
      <alignment horizontal="right" vertical="center"/>
    </xf>
    <xf numFmtId="0" fontId="21" fillId="21" borderId="14" xfId="0" applyFont="1" applyFill="1" applyBorder="1"/>
    <xf numFmtId="0" fontId="0" fillId="21" borderId="27" xfId="0" applyFill="1" applyBorder="1"/>
    <xf numFmtId="0" fontId="0" fillId="21" borderId="28" xfId="0" applyFill="1" applyBorder="1"/>
    <xf numFmtId="10" fontId="21" fillId="21" borderId="29" xfId="0" applyNumberFormat="1" applyFont="1" applyFill="1" applyBorder="1" applyAlignment="1">
      <alignment horizontal="center" vertical="center"/>
    </xf>
    <xf numFmtId="0" fontId="0" fillId="21" borderId="7" xfId="0" applyFill="1" applyBorder="1" applyAlignment="1">
      <alignment horizontal="center" vertical="center"/>
    </xf>
    <xf numFmtId="0" fontId="0" fillId="0" borderId="0" xfId="0" applyFill="1"/>
    <xf numFmtId="0" fontId="0" fillId="0" borderId="30" xfId="0" applyBorder="1" applyAlignment="1">
      <alignment horizontal="center"/>
    </xf>
    <xf numFmtId="0" fontId="0" fillId="0" borderId="31" xfId="0" applyBorder="1"/>
    <xf numFmtId="10" fontId="0" fillId="21" borderId="7" xfId="0" applyNumberFormat="1" applyFill="1" applyBorder="1" applyAlignment="1">
      <alignment horizontal="center" vertical="center"/>
    </xf>
    <xf numFmtId="0" fontId="21" fillId="21" borderId="32" xfId="0" applyFont="1" applyFill="1" applyBorder="1" applyAlignment="1">
      <alignment horizontal="center" vertical="center"/>
    </xf>
    <xf numFmtId="10" fontId="21" fillId="21" borderId="33" xfId="0" applyNumberFormat="1" applyFont="1" applyFill="1" applyBorder="1" applyAlignment="1">
      <alignment horizontal="center" vertical="center"/>
    </xf>
    <xf numFmtId="0" fontId="0" fillId="0" borderId="1" xfId="0" applyBorder="1" applyAlignment="1">
      <alignment horizontal="center"/>
    </xf>
    <xf numFmtId="0" fontId="21" fillId="22" borderId="34" xfId="0" applyFont="1" applyFill="1" applyBorder="1" applyAlignment="1">
      <alignment horizontal="center" vertical="center"/>
    </xf>
    <xf numFmtId="0" fontId="21" fillId="22" borderId="35" xfId="0" applyFont="1" applyFill="1" applyBorder="1" applyAlignment="1">
      <alignment horizontal="center" vertical="center"/>
    </xf>
    <xf numFmtId="0" fontId="21" fillId="22" borderId="36" xfId="0" applyFont="1" applyFill="1" applyBorder="1" applyAlignment="1">
      <alignment horizontal="center" vertical="center"/>
    </xf>
    <xf numFmtId="0" fontId="21" fillId="22" borderId="37" xfId="0" applyFont="1" applyFill="1" applyBorder="1" applyAlignment="1">
      <alignment horizontal="center" vertical="center"/>
    </xf>
    <xf numFmtId="0" fontId="21" fillId="6" borderId="26" xfId="0" applyFont="1" applyFill="1" applyBorder="1"/>
    <xf numFmtId="0" fontId="21" fillId="6" borderId="29" xfId="0" applyFont="1" applyFill="1" applyBorder="1" applyAlignment="1">
      <alignment horizontal="center" vertical="center"/>
    </xf>
    <xf numFmtId="0" fontId="21" fillId="7" borderId="26" xfId="0" applyFont="1" applyFill="1" applyBorder="1"/>
    <xf numFmtId="0" fontId="21" fillId="7" borderId="29" xfId="0" applyFont="1" applyFill="1" applyBorder="1" applyAlignment="1">
      <alignment horizontal="center" vertical="center"/>
    </xf>
    <xf numFmtId="0" fontId="21" fillId="14" borderId="26" xfId="0" applyFont="1" applyFill="1" applyBorder="1"/>
    <xf numFmtId="0" fontId="21" fillId="14" borderId="29" xfId="0" applyFont="1" applyFill="1" applyBorder="1" applyAlignment="1">
      <alignment horizontal="center" vertical="center"/>
    </xf>
    <xf numFmtId="0" fontId="21" fillId="19" borderId="26" xfId="0" applyFont="1" applyFill="1" applyBorder="1"/>
    <xf numFmtId="0" fontId="21" fillId="19" borderId="29" xfId="0" applyFont="1" applyFill="1" applyBorder="1" applyAlignment="1">
      <alignment horizontal="center" vertical="center"/>
    </xf>
    <xf numFmtId="0" fontId="21" fillId="20" borderId="26" xfId="0" applyFont="1" applyFill="1" applyBorder="1"/>
    <xf numFmtId="0" fontId="21" fillId="20" borderId="29" xfId="0" applyFont="1" applyFill="1" applyBorder="1" applyAlignment="1">
      <alignment horizontal="center" vertical="center"/>
    </xf>
    <xf numFmtId="0" fontId="0" fillId="0" borderId="38" xfId="0" applyBorder="1"/>
    <xf numFmtId="0" fontId="26" fillId="0" borderId="39" xfId="0" applyFont="1" applyBorder="1"/>
    <xf numFmtId="0" fontId="27" fillId="0" borderId="38" xfId="0" applyFont="1" applyBorder="1"/>
    <xf numFmtId="0" fontId="21" fillId="8" borderId="7" xfId="0" applyFont="1" applyFill="1" applyBorder="1" applyAlignment="1">
      <alignment horizontal="center" vertical="center"/>
    </xf>
    <xf numFmtId="0" fontId="21" fillId="23" borderId="14" xfId="0" applyFont="1" applyFill="1" applyBorder="1" applyAlignment="1">
      <alignment horizontal="center" vertical="center"/>
    </xf>
    <xf numFmtId="0" fontId="0" fillId="0" borderId="40" xfId="0" applyBorder="1" applyAlignment="1">
      <alignment horizontal="center"/>
    </xf>
    <xf numFmtId="0" fontId="0" fillId="0" borderId="2"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21" borderId="45" xfId="0" applyFill="1" applyBorder="1" applyAlignment="1">
      <alignment horizontal="center"/>
    </xf>
    <xf numFmtId="0" fontId="0" fillId="21" borderId="29" xfId="0" applyFill="1" applyBorder="1" applyAlignment="1">
      <alignment horizontal="center"/>
    </xf>
    <xf numFmtId="0" fontId="0" fillId="21" borderId="46" xfId="0" applyFill="1" applyBorder="1"/>
    <xf numFmtId="0" fontId="0" fillId="21" borderId="33" xfId="0" applyFill="1" applyBorder="1"/>
    <xf numFmtId="0" fontId="21" fillId="21" borderId="47" xfId="0" applyFont="1" applyFill="1" applyBorder="1" applyAlignment="1">
      <alignment horizontal="center" wrapText="1"/>
    </xf>
    <xf numFmtId="0" fontId="21" fillId="21" borderId="37" xfId="0" applyFont="1" applyFill="1" applyBorder="1" applyAlignment="1">
      <alignment horizontal="center" wrapText="1"/>
    </xf>
    <xf numFmtId="0" fontId="4" fillId="0" borderId="177" xfId="0" applyFont="1" applyBorder="1" applyAlignment="1" applyProtection="1">
      <alignment horizontal="center" vertical="center"/>
      <protection locked="0"/>
    </xf>
    <xf numFmtId="0" fontId="28" fillId="13" borderId="48" xfId="0" applyFont="1" applyFill="1" applyBorder="1" applyAlignment="1" applyProtection="1">
      <alignment horizontal="center" vertical="center"/>
    </xf>
    <xf numFmtId="0" fontId="28" fillId="13" borderId="11" xfId="0" applyFont="1" applyFill="1" applyBorder="1" applyAlignment="1" applyProtection="1">
      <alignment horizontal="center" vertical="center"/>
    </xf>
    <xf numFmtId="1" fontId="4" fillId="17" borderId="185" xfId="0" applyNumberFormat="1" applyFont="1" applyFill="1" applyBorder="1" applyAlignment="1" applyProtection="1">
      <alignment horizontal="center" vertical="center" wrapText="1"/>
    </xf>
    <xf numFmtId="1" fontId="4" fillId="8" borderId="186" xfId="0" applyNumberFormat="1" applyFont="1" applyFill="1" applyBorder="1" applyAlignment="1" applyProtection="1">
      <alignment horizontal="center" vertical="center" wrapText="1"/>
    </xf>
    <xf numFmtId="1" fontId="4" fillId="9" borderId="186" xfId="0" applyNumberFormat="1" applyFont="1" applyFill="1" applyBorder="1" applyAlignment="1" applyProtection="1">
      <alignment horizontal="center" vertical="center" wrapText="1"/>
    </xf>
    <xf numFmtId="1" fontId="4" fillId="10" borderId="186" xfId="0" applyNumberFormat="1" applyFont="1" applyFill="1" applyBorder="1" applyAlignment="1" applyProtection="1">
      <alignment horizontal="center" vertical="center" wrapText="1"/>
    </xf>
    <xf numFmtId="1" fontId="4" fillId="18" borderId="187" xfId="0" applyNumberFormat="1" applyFont="1" applyFill="1" applyBorder="1" applyAlignment="1" applyProtection="1">
      <alignment horizontal="center" vertical="center" wrapText="1"/>
    </xf>
    <xf numFmtId="0" fontId="0" fillId="13" borderId="19" xfId="0" applyFill="1" applyBorder="1"/>
    <xf numFmtId="0" fontId="0" fillId="13" borderId="20" xfId="0" applyFill="1" applyBorder="1"/>
    <xf numFmtId="0" fontId="29" fillId="13" borderId="49" xfId="0" applyFont="1" applyFill="1" applyBorder="1"/>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21" fillId="21" borderId="53" xfId="0" applyFont="1" applyFill="1" applyBorder="1" applyAlignment="1">
      <alignment horizontal="center" vertical="center"/>
    </xf>
    <xf numFmtId="0" fontId="21" fillId="21" borderId="54" xfId="0" applyFont="1" applyFill="1" applyBorder="1" applyAlignment="1">
      <alignment horizontal="center" vertical="center"/>
    </xf>
    <xf numFmtId="0" fontId="21" fillId="22" borderId="34" xfId="0" applyFont="1" applyFill="1" applyBorder="1" applyAlignment="1">
      <alignment horizontal="center"/>
    </xf>
    <xf numFmtId="0" fontId="21" fillId="22" borderId="36" xfId="0" applyFont="1" applyFill="1" applyBorder="1" applyAlignment="1">
      <alignment horizontal="center"/>
    </xf>
    <xf numFmtId="0" fontId="21" fillId="17" borderId="26" xfId="0" applyFont="1" applyFill="1" applyBorder="1" applyAlignment="1">
      <alignment horizontal="center" vertical="center"/>
    </xf>
    <xf numFmtId="0" fontId="21" fillId="8" borderId="26" xfId="0" applyFont="1" applyFill="1" applyBorder="1" applyAlignment="1">
      <alignment horizontal="center" vertical="center"/>
    </xf>
    <xf numFmtId="0" fontId="21" fillId="23" borderId="26" xfId="0" applyFont="1" applyFill="1" applyBorder="1" applyAlignment="1">
      <alignment horizontal="center" vertical="center"/>
    </xf>
    <xf numFmtId="0" fontId="21" fillId="19" borderId="26" xfId="0" applyFont="1" applyFill="1" applyBorder="1" applyAlignment="1">
      <alignment horizontal="center" vertical="center"/>
    </xf>
    <xf numFmtId="0" fontId="21" fillId="20" borderId="55" xfId="0" applyFont="1" applyFill="1" applyBorder="1" applyAlignment="1">
      <alignment horizontal="center" vertical="center"/>
    </xf>
    <xf numFmtId="0" fontId="21" fillId="20" borderId="56" xfId="0" applyFont="1" applyFill="1" applyBorder="1" applyAlignment="1">
      <alignment horizontal="center" vertical="center"/>
    </xf>
    <xf numFmtId="0" fontId="30" fillId="0" borderId="0" xfId="0" applyFont="1" applyAlignment="1">
      <alignment vertical="center"/>
    </xf>
    <xf numFmtId="0" fontId="0" fillId="24" borderId="0" xfId="0" applyFill="1"/>
    <xf numFmtId="0" fontId="30" fillId="24" borderId="0" xfId="0" applyFont="1" applyFill="1" applyAlignment="1">
      <alignment vertical="center"/>
    </xf>
    <xf numFmtId="0" fontId="30" fillId="0" borderId="0" xfId="0" applyFont="1" applyFill="1" applyAlignment="1">
      <alignment vertical="center"/>
    </xf>
    <xf numFmtId="0" fontId="21" fillId="24" borderId="0" xfId="0" applyFont="1" applyFill="1"/>
    <xf numFmtId="0" fontId="21" fillId="24" borderId="0" xfId="0" applyFont="1" applyFill="1" applyAlignment="1">
      <alignment horizontal="center"/>
    </xf>
    <xf numFmtId="0" fontId="21" fillId="0" borderId="0" xfId="0" applyFont="1" applyAlignment="1">
      <alignment horizontal="center"/>
    </xf>
    <xf numFmtId="0" fontId="31" fillId="0" borderId="0" xfId="0" applyFont="1" applyAlignment="1">
      <alignment horizontal="center" vertical="center"/>
    </xf>
    <xf numFmtId="0" fontId="31" fillId="24" borderId="0" xfId="0" applyFont="1" applyFill="1" applyAlignment="1">
      <alignment horizontal="center" vertical="center"/>
    </xf>
    <xf numFmtId="0" fontId="21" fillId="0" borderId="0" xfId="0" applyFont="1" applyFill="1"/>
    <xf numFmtId="0" fontId="31" fillId="0" borderId="0" xfId="0" applyFont="1" applyFill="1" applyAlignment="1">
      <alignment horizontal="center" vertical="center"/>
    </xf>
    <xf numFmtId="0" fontId="24" fillId="4" borderId="6" xfId="0" applyFont="1" applyFill="1" applyBorder="1" applyAlignment="1" applyProtection="1">
      <alignment horizontal="center" vertical="center" wrapText="1"/>
    </xf>
    <xf numFmtId="10" fontId="4" fillId="13" borderId="57" xfId="0" applyNumberFormat="1" applyFont="1" applyFill="1" applyBorder="1" applyAlignment="1" applyProtection="1">
      <alignment horizontal="center" vertical="center"/>
    </xf>
    <xf numFmtId="10" fontId="4" fillId="13" borderId="58" xfId="0" applyNumberFormat="1"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10" fontId="4" fillId="13" borderId="11" xfId="0" applyNumberFormat="1" applyFont="1" applyFill="1" applyBorder="1" applyAlignment="1" applyProtection="1">
      <alignment horizontal="center" vertical="center" wrapText="1"/>
    </xf>
    <xf numFmtId="10" fontId="4" fillId="13" borderId="11" xfId="0" applyNumberFormat="1" applyFont="1" applyFill="1" applyBorder="1" applyAlignment="1" applyProtection="1">
      <alignment horizontal="center" vertical="center"/>
    </xf>
    <xf numFmtId="10" fontId="4" fillId="13" borderId="59" xfId="0" applyNumberFormat="1" applyFont="1" applyFill="1" applyBorder="1" applyAlignment="1" applyProtection="1">
      <alignment horizontal="center" vertical="center"/>
    </xf>
    <xf numFmtId="1" fontId="4" fillId="13" borderId="59" xfId="0" applyNumberFormat="1" applyFont="1" applyFill="1" applyBorder="1" applyAlignment="1" applyProtection="1">
      <alignment horizontal="center" vertical="center"/>
    </xf>
    <xf numFmtId="2" fontId="4" fillId="13" borderId="60" xfId="0" applyNumberFormat="1" applyFont="1" applyFill="1" applyBorder="1" applyAlignment="1" applyProtection="1">
      <alignment horizontal="center" vertical="center"/>
    </xf>
    <xf numFmtId="1" fontId="4" fillId="13" borderId="58" xfId="0" applyNumberFormat="1" applyFont="1" applyFill="1" applyBorder="1" applyAlignment="1" applyProtection="1">
      <alignment horizontal="center" vertical="center"/>
    </xf>
    <xf numFmtId="2" fontId="4" fillId="13" borderId="61" xfId="0" applyNumberFormat="1" applyFont="1" applyFill="1" applyBorder="1" applyAlignment="1" applyProtection="1">
      <alignment horizontal="center" vertical="center"/>
    </xf>
    <xf numFmtId="1" fontId="4" fillId="13" borderId="61" xfId="0" applyNumberFormat="1" applyFont="1" applyFill="1" applyBorder="1" applyAlignment="1" applyProtection="1">
      <alignment horizontal="center" vertical="center"/>
    </xf>
    <xf numFmtId="0" fontId="21" fillId="21" borderId="22" xfId="0" applyFont="1" applyFill="1" applyBorder="1" applyAlignment="1">
      <alignment horizontal="center"/>
    </xf>
    <xf numFmtId="0" fontId="21" fillId="21" borderId="3" xfId="0" applyFont="1" applyFill="1" applyBorder="1" applyAlignment="1">
      <alignment horizontal="center"/>
    </xf>
    <xf numFmtId="0" fontId="21" fillId="21" borderId="46" xfId="0" applyFont="1" applyFill="1" applyBorder="1"/>
    <xf numFmtId="0" fontId="0" fillId="21" borderId="32" xfId="0" applyFill="1" applyBorder="1"/>
    <xf numFmtId="0" fontId="21" fillId="21" borderId="32" xfId="0" applyFont="1" applyFill="1" applyBorder="1"/>
    <xf numFmtId="10" fontId="4" fillId="13" borderId="62" xfId="0" applyNumberFormat="1" applyFont="1" applyFill="1" applyBorder="1" applyAlignment="1" applyProtection="1">
      <alignment horizontal="center" vertical="center"/>
    </xf>
    <xf numFmtId="2" fontId="4" fillId="13" borderId="62" xfId="0" applyNumberFormat="1" applyFont="1" applyFill="1" applyBorder="1" applyAlignment="1" applyProtection="1">
      <alignment horizontal="center" vertical="center"/>
    </xf>
    <xf numFmtId="1" fontId="4" fillId="13" borderId="62" xfId="0" applyNumberFormat="1" applyFont="1" applyFill="1" applyBorder="1" applyAlignment="1" applyProtection="1">
      <alignment horizontal="center" vertical="center"/>
    </xf>
    <xf numFmtId="1" fontId="4" fillId="13" borderId="13" xfId="0" applyNumberFormat="1" applyFont="1" applyFill="1" applyBorder="1" applyAlignment="1" applyProtection="1">
      <alignment horizontal="center" vertical="center" wrapText="1"/>
    </xf>
    <xf numFmtId="1" fontId="4" fillId="13" borderId="11" xfId="0" applyNumberFormat="1" applyFont="1" applyFill="1" applyBorder="1" applyAlignment="1" applyProtection="1">
      <alignment horizontal="center" vertical="center" wrapText="1"/>
    </xf>
    <xf numFmtId="1" fontId="4" fillId="13" borderId="12" xfId="0" applyNumberFormat="1" applyFont="1" applyFill="1" applyBorder="1" applyAlignment="1" applyProtection="1">
      <alignment horizontal="center" vertical="center" wrapText="1"/>
    </xf>
    <xf numFmtId="10" fontId="0" fillId="21" borderId="33" xfId="0" applyNumberFormat="1" applyFill="1" applyBorder="1" applyAlignment="1">
      <alignment horizontal="center"/>
    </xf>
    <xf numFmtId="0" fontId="21" fillId="25" borderId="63" xfId="0" applyFont="1" applyFill="1" applyBorder="1" applyAlignment="1">
      <alignment vertical="center" wrapText="1"/>
    </xf>
    <xf numFmtId="0" fontId="21" fillId="25" borderId="64" xfId="0" applyFont="1" applyFill="1" applyBorder="1" applyAlignment="1">
      <alignment vertical="center" wrapText="1"/>
    </xf>
    <xf numFmtId="0" fontId="21" fillId="25" borderId="65" xfId="0" applyFont="1" applyFill="1" applyBorder="1" applyAlignment="1">
      <alignment vertical="center"/>
    </xf>
    <xf numFmtId="0" fontId="21" fillId="25" borderId="66" xfId="0" applyFont="1" applyFill="1" applyBorder="1" applyAlignment="1">
      <alignment vertical="center"/>
    </xf>
    <xf numFmtId="0" fontId="21" fillId="25" borderId="67" xfId="0" applyFont="1" applyFill="1" applyBorder="1" applyAlignment="1">
      <alignment horizontal="center" vertical="center" wrapText="1"/>
    </xf>
    <xf numFmtId="0" fontId="21" fillId="25" borderId="68" xfId="0" applyFont="1" applyFill="1" applyBorder="1" applyAlignment="1">
      <alignment horizontal="center" vertical="center" wrapText="1"/>
    </xf>
    <xf numFmtId="0" fontId="3" fillId="17" borderId="15" xfId="0" applyFont="1" applyFill="1" applyBorder="1" applyAlignment="1" applyProtection="1">
      <alignment horizontal="left" vertical="center" wrapText="1"/>
    </xf>
    <xf numFmtId="0" fontId="3" fillId="8" borderId="8" xfId="0" applyFont="1" applyFill="1" applyBorder="1" applyAlignment="1" applyProtection="1">
      <alignment horizontal="left" vertical="center" wrapText="1"/>
    </xf>
    <xf numFmtId="0" fontId="3" fillId="9" borderId="8" xfId="0" applyFont="1" applyFill="1" applyBorder="1" applyAlignment="1" applyProtection="1">
      <alignment horizontal="left" vertical="center" wrapText="1"/>
    </xf>
    <xf numFmtId="0" fontId="3" fillId="10" borderId="8" xfId="0" applyFont="1" applyFill="1" applyBorder="1" applyAlignment="1" applyProtection="1">
      <alignment horizontal="left" vertical="center" wrapText="1"/>
    </xf>
    <xf numFmtId="0" fontId="3" fillId="18" borderId="16" xfId="0" applyFont="1" applyFill="1" applyBorder="1" applyAlignment="1" applyProtection="1">
      <alignment horizontal="left" vertical="center" wrapText="1"/>
    </xf>
    <xf numFmtId="0" fontId="32" fillId="25" borderId="69" xfId="0" applyFont="1" applyFill="1" applyBorder="1" applyAlignment="1">
      <alignment horizontal="center" vertical="center"/>
    </xf>
    <xf numFmtId="1" fontId="24" fillId="26" borderId="19" xfId="0" applyNumberFormat="1" applyFont="1" applyFill="1" applyBorder="1" applyAlignment="1" applyProtection="1">
      <alignment horizontal="center" vertical="center" wrapText="1"/>
    </xf>
    <xf numFmtId="1" fontId="4" fillId="19" borderId="186" xfId="0" applyNumberFormat="1" applyFont="1" applyFill="1" applyBorder="1" applyAlignment="1" applyProtection="1">
      <alignment horizontal="center" vertical="center" wrapText="1"/>
    </xf>
    <xf numFmtId="0" fontId="3" fillId="19" borderId="8" xfId="0" applyFont="1" applyFill="1" applyBorder="1" applyAlignment="1" applyProtection="1">
      <alignment horizontal="left" vertical="center" wrapText="1"/>
    </xf>
    <xf numFmtId="0" fontId="3" fillId="19" borderId="8" xfId="0" applyFont="1" applyFill="1" applyBorder="1" applyAlignment="1" applyProtection="1">
      <alignment vertical="top" wrapText="1"/>
    </xf>
    <xf numFmtId="1" fontId="4" fillId="13" borderId="61" xfId="0" applyNumberFormat="1" applyFont="1" applyFill="1" applyBorder="1" applyAlignment="1" applyProtection="1">
      <alignment horizontal="center" vertical="center" wrapText="1"/>
    </xf>
    <xf numFmtId="0" fontId="0" fillId="0" borderId="70" xfId="0" applyFill="1" applyBorder="1" applyAlignment="1">
      <alignment horizontal="right"/>
    </xf>
    <xf numFmtId="10" fontId="0" fillId="0" borderId="23" xfId="0" applyNumberFormat="1" applyFill="1" applyBorder="1" applyAlignment="1">
      <alignment horizontal="center" vertical="center"/>
    </xf>
    <xf numFmtId="0" fontId="0" fillId="0" borderId="71" xfId="0" applyFill="1" applyBorder="1" applyAlignment="1">
      <alignment horizontal="right"/>
    </xf>
    <xf numFmtId="10" fontId="0" fillId="0" borderId="24" xfId="0" applyNumberFormat="1" applyFill="1" applyBorder="1" applyAlignment="1">
      <alignment horizontal="center" vertical="center"/>
    </xf>
    <xf numFmtId="0" fontId="0" fillId="0" borderId="30" xfId="0" applyFill="1" applyBorder="1"/>
    <xf numFmtId="0" fontId="0" fillId="0" borderId="0" xfId="0" applyFill="1" applyBorder="1"/>
    <xf numFmtId="10" fontId="0" fillId="0" borderId="1" xfId="0" applyNumberFormat="1" applyFill="1" applyBorder="1" applyAlignment="1">
      <alignment horizontal="center"/>
    </xf>
    <xf numFmtId="0" fontId="0" fillId="0" borderId="40" xfId="0" applyFill="1" applyBorder="1"/>
    <xf numFmtId="0" fontId="0" fillId="0" borderId="72" xfId="0" applyFill="1" applyBorder="1"/>
    <xf numFmtId="10" fontId="0" fillId="0" borderId="2" xfId="0" applyNumberFormat="1" applyFill="1" applyBorder="1" applyAlignment="1">
      <alignment horizontal="center"/>
    </xf>
    <xf numFmtId="0" fontId="0" fillId="0" borderId="41" xfId="0" applyFill="1" applyBorder="1"/>
    <xf numFmtId="0" fontId="0" fillId="0" borderId="73" xfId="0" applyFill="1" applyBorder="1"/>
    <xf numFmtId="10" fontId="0" fillId="0" borderId="42" xfId="0" applyNumberFormat="1" applyFill="1" applyBorder="1" applyAlignment="1">
      <alignment horizontal="center"/>
    </xf>
    <xf numFmtId="0" fontId="24" fillId="4" borderId="188" xfId="0" applyFont="1" applyFill="1" applyBorder="1" applyAlignment="1" applyProtection="1">
      <alignment horizontal="center" vertical="center" wrapText="1"/>
    </xf>
    <xf numFmtId="0" fontId="24" fillId="4" borderId="189" xfId="0" applyFont="1" applyFill="1" applyBorder="1" applyAlignment="1" applyProtection="1">
      <alignment horizontal="center" vertical="center" wrapText="1"/>
    </xf>
    <xf numFmtId="0" fontId="24" fillId="4" borderId="190" xfId="0" applyFont="1" applyFill="1" applyBorder="1" applyAlignment="1" applyProtection="1">
      <alignment horizontal="center" vertical="center" wrapText="1"/>
    </xf>
    <xf numFmtId="0" fontId="24" fillId="4" borderId="191" xfId="0" applyFont="1" applyFill="1" applyBorder="1" applyAlignment="1" applyProtection="1">
      <alignment horizontal="center" vertical="center" wrapText="1"/>
    </xf>
    <xf numFmtId="0" fontId="24" fillId="4" borderId="192" xfId="0" applyFont="1" applyFill="1" applyBorder="1" applyAlignment="1" applyProtection="1">
      <alignment horizontal="center" vertical="center" wrapText="1"/>
    </xf>
    <xf numFmtId="0" fontId="33" fillId="4" borderId="193" xfId="0" applyFont="1" applyFill="1" applyBorder="1" applyAlignment="1" applyProtection="1">
      <alignment horizontal="center" vertical="center" wrapText="1"/>
    </xf>
    <xf numFmtId="1" fontId="4" fillId="13" borderId="62" xfId="0" applyNumberFormat="1" applyFont="1" applyFill="1" applyBorder="1" applyAlignment="1" applyProtection="1">
      <alignment horizontal="center" vertical="center" wrapText="1"/>
    </xf>
    <xf numFmtId="10" fontId="4" fillId="13" borderId="74" xfId="0" applyNumberFormat="1" applyFont="1" applyFill="1" applyBorder="1" applyAlignment="1" applyProtection="1">
      <alignment horizontal="center" vertical="center"/>
    </xf>
    <xf numFmtId="1" fontId="4" fillId="14" borderId="10" xfId="0" applyNumberFormat="1" applyFont="1" applyFill="1" applyBorder="1" applyAlignment="1" applyProtection="1">
      <alignment horizontal="center" vertical="center" wrapText="1"/>
    </xf>
    <xf numFmtId="10" fontId="4" fillId="14" borderId="20" xfId="0" applyNumberFormat="1" applyFont="1" applyFill="1" applyBorder="1" applyAlignment="1" applyProtection="1">
      <alignment horizontal="center" vertical="center"/>
    </xf>
    <xf numFmtId="2" fontId="4" fillId="14" borderId="49" xfId="0" applyNumberFormat="1" applyFont="1" applyFill="1" applyBorder="1" applyAlignment="1" applyProtection="1">
      <alignment horizontal="center" vertical="center"/>
    </xf>
    <xf numFmtId="1" fontId="4" fillId="14" borderId="10" xfId="0" applyNumberFormat="1" applyFont="1" applyFill="1" applyBorder="1" applyAlignment="1" applyProtection="1">
      <alignment horizontal="center" vertical="center"/>
    </xf>
    <xf numFmtId="10" fontId="4" fillId="13" borderId="61" xfId="0" applyNumberFormat="1" applyFont="1" applyFill="1" applyBorder="1" applyAlignment="1" applyProtection="1">
      <alignment horizontal="center" vertical="center"/>
    </xf>
    <xf numFmtId="0" fontId="24" fillId="4" borderId="194" xfId="0" applyFont="1" applyFill="1" applyBorder="1" applyAlignment="1" applyProtection="1">
      <alignment horizontal="center" vertical="center" wrapText="1"/>
    </xf>
    <xf numFmtId="0" fontId="0" fillId="5" borderId="0" xfId="0" applyFill="1"/>
    <xf numFmtId="0" fontId="0" fillId="5" borderId="0" xfId="0" applyFill="1" applyProtection="1"/>
    <xf numFmtId="1" fontId="24" fillId="14" borderId="19" xfId="0" applyNumberFormat="1" applyFont="1" applyFill="1" applyBorder="1" applyAlignment="1" applyProtection="1">
      <alignment horizontal="center" vertical="center" wrapText="1"/>
    </xf>
    <xf numFmtId="1" fontId="21" fillId="13" borderId="10" xfId="0" applyNumberFormat="1" applyFont="1" applyFill="1" applyBorder="1" applyAlignment="1">
      <alignment horizontal="center"/>
    </xf>
    <xf numFmtId="1" fontId="21" fillId="10" borderId="10" xfId="0" applyNumberFormat="1" applyFont="1" applyFill="1" applyBorder="1" applyAlignment="1">
      <alignment horizontal="center" vertical="center"/>
    </xf>
    <xf numFmtId="0" fontId="33" fillId="4" borderId="193" xfId="0" applyFont="1" applyFill="1" applyBorder="1" applyAlignment="1" applyProtection="1">
      <alignment horizontal="center" vertical="center" wrapText="1"/>
    </xf>
    <xf numFmtId="0" fontId="24" fillId="4" borderId="6" xfId="0" applyFont="1" applyFill="1" applyBorder="1" applyAlignment="1" applyProtection="1">
      <alignment horizontal="center" vertical="center" wrapText="1"/>
    </xf>
    <xf numFmtId="1" fontId="24" fillId="15" borderId="19" xfId="0" applyNumberFormat="1" applyFont="1" applyFill="1" applyBorder="1" applyAlignment="1" applyProtection="1">
      <alignment horizontal="center" vertical="center" wrapText="1"/>
    </xf>
    <xf numFmtId="0" fontId="0" fillId="0" borderId="75" xfId="0" applyFill="1" applyBorder="1" applyAlignment="1">
      <alignment horizontal="right"/>
    </xf>
    <xf numFmtId="0" fontId="0" fillId="0" borderId="76" xfId="0" applyFill="1" applyBorder="1" applyAlignment="1">
      <alignment horizontal="right"/>
    </xf>
    <xf numFmtId="0" fontId="0" fillId="0" borderId="77" xfId="0" applyFill="1" applyBorder="1" applyAlignment="1">
      <alignment horizontal="right"/>
    </xf>
    <xf numFmtId="0" fontId="34" fillId="0" borderId="0" xfId="0" applyFont="1" applyFill="1"/>
    <xf numFmtId="0" fontId="21" fillId="27" borderId="4" xfId="0" applyFont="1" applyFill="1" applyBorder="1"/>
    <xf numFmtId="0" fontId="21" fillId="8" borderId="4" xfId="0" applyFont="1" applyFill="1" applyBorder="1"/>
    <xf numFmtId="0" fontId="21" fillId="9" borderId="4" xfId="0" applyFont="1" applyFill="1" applyBorder="1"/>
    <xf numFmtId="0" fontId="21" fillId="28" borderId="4" xfId="0" applyFont="1" applyFill="1" applyBorder="1"/>
    <xf numFmtId="0" fontId="21" fillId="19" borderId="4" xfId="0" applyFont="1" applyFill="1" applyBorder="1"/>
    <xf numFmtId="0" fontId="21" fillId="20" borderId="78" xfId="0" applyFont="1" applyFill="1" applyBorder="1"/>
    <xf numFmtId="0" fontId="3" fillId="5" borderId="19" xfId="0" applyFont="1" applyFill="1" applyBorder="1" applyProtection="1"/>
    <xf numFmtId="0" fontId="4" fillId="13" borderId="49" xfId="0" applyFont="1" applyFill="1" applyBorder="1" applyAlignment="1" applyProtection="1">
      <alignment horizontal="left" vertical="center"/>
    </xf>
    <xf numFmtId="0" fontId="0" fillId="13" borderId="19" xfId="0" applyFill="1" applyBorder="1" applyAlignment="1" applyProtection="1">
      <alignment horizontal="left" vertical="center"/>
    </xf>
    <xf numFmtId="0" fontId="0" fillId="13" borderId="20" xfId="0" applyFill="1" applyBorder="1" applyAlignment="1" applyProtection="1">
      <alignment horizontal="left" vertical="center"/>
    </xf>
    <xf numFmtId="2" fontId="4" fillId="9" borderId="10" xfId="0" applyNumberFormat="1" applyFont="1" applyFill="1" applyBorder="1" applyAlignment="1" applyProtection="1">
      <alignment horizontal="center" vertical="center" wrapText="1"/>
    </xf>
    <xf numFmtId="10" fontId="4" fillId="9" borderId="20" xfId="0" applyNumberFormat="1" applyFont="1" applyFill="1" applyBorder="1" applyAlignment="1" applyProtection="1">
      <alignment horizontal="center" vertical="center"/>
    </xf>
    <xf numFmtId="2" fontId="4" fillId="9" borderId="49" xfId="0" applyNumberFormat="1" applyFont="1" applyFill="1" applyBorder="1" applyAlignment="1" applyProtection="1">
      <alignment horizontal="center" vertical="center"/>
    </xf>
    <xf numFmtId="1" fontId="4" fillId="9" borderId="10" xfId="0" applyNumberFormat="1" applyFont="1" applyFill="1" applyBorder="1" applyAlignment="1" applyProtection="1">
      <alignment horizontal="center" vertical="center"/>
    </xf>
    <xf numFmtId="0" fontId="28" fillId="13" borderId="12" xfId="0" applyFont="1" applyFill="1" applyBorder="1" applyAlignment="1" applyProtection="1">
      <alignment horizontal="center" vertical="center"/>
    </xf>
    <xf numFmtId="2" fontId="4" fillId="22" borderId="10" xfId="0" applyNumberFormat="1" applyFont="1" applyFill="1" applyBorder="1" applyAlignment="1" applyProtection="1">
      <alignment horizontal="center" vertical="center" wrapText="1"/>
    </xf>
    <xf numFmtId="10" fontId="4" fillId="22" borderId="20" xfId="0" applyNumberFormat="1" applyFont="1" applyFill="1" applyBorder="1" applyAlignment="1" applyProtection="1">
      <alignment horizontal="center" vertical="center"/>
    </xf>
    <xf numFmtId="2" fontId="4" fillId="22" borderId="49" xfId="0" applyNumberFormat="1"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2" fontId="4" fillId="13" borderId="79" xfId="0" applyNumberFormat="1" applyFont="1" applyFill="1" applyBorder="1" applyAlignment="1" applyProtection="1">
      <alignment horizontal="center" vertical="center"/>
    </xf>
    <xf numFmtId="1" fontId="4" fillId="13" borderId="48" xfId="0" applyNumberFormat="1" applyFont="1" applyFill="1" applyBorder="1" applyAlignment="1" applyProtection="1">
      <alignment horizontal="center" vertical="center"/>
    </xf>
    <xf numFmtId="10" fontId="4" fillId="13" borderId="48" xfId="0" applyNumberFormat="1" applyFont="1" applyFill="1" applyBorder="1" applyAlignment="1" applyProtection="1">
      <alignment horizontal="center" vertical="center"/>
    </xf>
    <xf numFmtId="10" fontId="4" fillId="13" borderId="80" xfId="0" applyNumberFormat="1" applyFont="1" applyFill="1" applyBorder="1" applyAlignment="1" applyProtection="1">
      <alignment horizontal="center" vertical="center"/>
    </xf>
    <xf numFmtId="2" fontId="4" fillId="13" borderId="81" xfId="0" applyNumberFormat="1" applyFont="1" applyFill="1" applyBorder="1" applyAlignment="1" applyProtection="1">
      <alignment horizontal="center" vertical="center"/>
    </xf>
    <xf numFmtId="1" fontId="4" fillId="13" borderId="80" xfId="0" applyNumberFormat="1" applyFont="1" applyFill="1" applyBorder="1" applyAlignment="1" applyProtection="1">
      <alignment horizontal="center" vertical="center"/>
    </xf>
    <xf numFmtId="1" fontId="4" fillId="13" borderId="82" xfId="0" applyNumberFormat="1" applyFont="1" applyFill="1" applyBorder="1" applyAlignment="1" applyProtection="1">
      <alignment horizontal="center" vertical="center"/>
    </xf>
    <xf numFmtId="2" fontId="4" fillId="0" borderId="48" xfId="0" applyNumberFormat="1" applyFont="1" applyFill="1" applyBorder="1" applyAlignment="1" applyProtection="1">
      <alignment horizontal="center" vertical="center" wrapText="1"/>
      <protection locked="0"/>
    </xf>
    <xf numFmtId="2" fontId="4" fillId="0" borderId="11" xfId="0" applyNumberFormat="1" applyFont="1" applyFill="1" applyBorder="1" applyAlignment="1" applyProtection="1">
      <alignment horizontal="center" vertical="center" wrapText="1"/>
      <protection locked="0"/>
    </xf>
    <xf numFmtId="2" fontId="4" fillId="0" borderId="12" xfId="0" applyNumberFormat="1" applyFont="1" applyFill="1" applyBorder="1" applyAlignment="1" applyProtection="1">
      <alignment horizontal="center" vertical="center" wrapText="1"/>
      <protection locked="0"/>
    </xf>
    <xf numFmtId="2" fontId="4" fillId="0" borderId="80" xfId="0" applyNumberFormat="1" applyFont="1" applyFill="1" applyBorder="1" applyAlignment="1" applyProtection="1">
      <alignment horizontal="center" vertical="center" wrapText="1"/>
      <protection locked="0"/>
    </xf>
    <xf numFmtId="0" fontId="21" fillId="21" borderId="83" xfId="0" applyFont="1" applyFill="1" applyBorder="1" applyAlignment="1">
      <alignment horizontal="center" wrapText="1"/>
    </xf>
    <xf numFmtId="0" fontId="21" fillId="21" borderId="3" xfId="0" applyFont="1" applyFill="1" applyBorder="1" applyAlignment="1">
      <alignment horizontal="center" wrapText="1"/>
    </xf>
    <xf numFmtId="0" fontId="21" fillId="21" borderId="14" xfId="0" applyFont="1" applyFill="1" applyBorder="1" applyAlignment="1">
      <alignment horizontal="center" vertical="center"/>
    </xf>
    <xf numFmtId="0" fontId="21" fillId="21" borderId="26" xfId="0" applyFont="1" applyFill="1" applyBorder="1" applyAlignment="1">
      <alignment horizontal="right" vertical="center" wrapText="1"/>
    </xf>
    <xf numFmtId="0" fontId="21" fillId="21" borderId="29" xfId="0" applyFont="1" applyFill="1" applyBorder="1" applyAlignment="1">
      <alignment horizontal="center" vertical="center"/>
    </xf>
    <xf numFmtId="10" fontId="24" fillId="29" borderId="19" xfId="0" applyNumberFormat="1" applyFont="1" applyFill="1" applyBorder="1" applyAlignment="1" applyProtection="1">
      <alignment horizontal="center" vertical="center"/>
    </xf>
    <xf numFmtId="1" fontId="24" fillId="29" borderId="19" xfId="0" applyNumberFormat="1" applyFont="1" applyFill="1" applyBorder="1" applyAlignment="1" applyProtection="1">
      <alignment horizontal="center" vertical="center"/>
    </xf>
    <xf numFmtId="1" fontId="24" fillId="29" borderId="20" xfId="0" applyNumberFormat="1" applyFont="1" applyFill="1" applyBorder="1" applyAlignment="1" applyProtection="1">
      <alignment horizontal="center" vertical="center"/>
    </xf>
    <xf numFmtId="0" fontId="24" fillId="4" borderId="17" xfId="0" applyFont="1" applyFill="1" applyBorder="1" applyAlignment="1" applyProtection="1">
      <alignment horizontal="center" vertical="center" wrapText="1"/>
    </xf>
    <xf numFmtId="0" fontId="24" fillId="12" borderId="48" xfId="0" applyFont="1" applyFill="1" applyBorder="1" applyAlignment="1" applyProtection="1">
      <alignment horizontal="center" vertical="center" wrapText="1"/>
    </xf>
    <xf numFmtId="0" fontId="24" fillId="16" borderId="48" xfId="0" applyFont="1" applyFill="1" applyBorder="1" applyAlignment="1" applyProtection="1">
      <alignment horizontal="center" vertical="center" wrapText="1"/>
    </xf>
    <xf numFmtId="0" fontId="21" fillId="30" borderId="84" xfId="0" applyFont="1" applyFill="1" applyBorder="1" applyAlignment="1" applyProtection="1">
      <alignment vertical="center" wrapText="1"/>
    </xf>
    <xf numFmtId="0" fontId="21" fillId="30" borderId="27" xfId="0" applyFont="1" applyFill="1" applyBorder="1" applyAlignment="1" applyProtection="1">
      <alignment vertical="center" wrapText="1"/>
    </xf>
    <xf numFmtId="0" fontId="21" fillId="30" borderId="28" xfId="0" applyFont="1" applyFill="1" applyBorder="1" applyAlignment="1" applyProtection="1">
      <alignment vertical="center" wrapText="1"/>
    </xf>
    <xf numFmtId="0" fontId="28" fillId="13" borderId="10" xfId="0" applyFont="1" applyFill="1" applyBorder="1" applyAlignment="1" applyProtection="1">
      <alignment horizontal="center" vertical="center"/>
    </xf>
    <xf numFmtId="0" fontId="24" fillId="16" borderId="195" xfId="0" applyFont="1" applyFill="1" applyBorder="1" applyAlignment="1" applyProtection="1">
      <alignment horizontal="center" vertical="center" wrapText="1"/>
    </xf>
    <xf numFmtId="2" fontId="4" fillId="0" borderId="85" xfId="0" applyNumberFormat="1" applyFont="1" applyFill="1" applyBorder="1" applyAlignment="1" applyProtection="1">
      <alignment horizontal="center" vertical="center" wrapText="1"/>
      <protection locked="0"/>
    </xf>
    <xf numFmtId="10" fontId="4" fillId="13" borderId="85" xfId="0" applyNumberFormat="1" applyFont="1" applyFill="1" applyBorder="1" applyAlignment="1" applyProtection="1">
      <alignment horizontal="center" vertical="center"/>
    </xf>
    <xf numFmtId="2" fontId="4" fillId="13" borderId="86" xfId="0" applyNumberFormat="1" applyFont="1" applyFill="1" applyBorder="1" applyAlignment="1" applyProtection="1">
      <alignment horizontal="center" vertical="center"/>
    </xf>
    <xf numFmtId="1" fontId="4" fillId="13" borderId="85" xfId="0" applyNumberFormat="1" applyFont="1" applyFill="1" applyBorder="1" applyAlignment="1" applyProtection="1">
      <alignment horizontal="center" vertical="center"/>
    </xf>
    <xf numFmtId="0" fontId="0" fillId="0" borderId="0" xfId="0" applyAlignment="1"/>
    <xf numFmtId="0" fontId="0" fillId="0" borderId="0" xfId="0" applyFill="1" applyAlignment="1"/>
    <xf numFmtId="2" fontId="4" fillId="13" borderId="87" xfId="0" applyNumberFormat="1" applyFont="1" applyFill="1" applyBorder="1" applyAlignment="1" applyProtection="1">
      <alignment horizontal="center" vertical="center"/>
    </xf>
    <xf numFmtId="2" fontId="4" fillId="0" borderId="13" xfId="0" applyNumberFormat="1" applyFont="1" applyFill="1" applyBorder="1" applyAlignment="1" applyProtection="1">
      <alignment horizontal="center" vertical="center" wrapText="1"/>
      <protection locked="0"/>
    </xf>
    <xf numFmtId="10" fontId="4" fillId="13" borderId="13" xfId="0" applyNumberFormat="1" applyFont="1" applyFill="1" applyBorder="1" applyAlignment="1" applyProtection="1">
      <alignment horizontal="center" vertical="center"/>
    </xf>
    <xf numFmtId="2" fontId="4" fillId="13" borderId="9" xfId="0" applyNumberFormat="1" applyFont="1" applyFill="1" applyBorder="1" applyAlignment="1" applyProtection="1">
      <alignment horizontal="center" vertical="center"/>
    </xf>
    <xf numFmtId="1" fontId="4" fillId="13" borderId="13" xfId="0" applyNumberFormat="1" applyFont="1" applyFill="1" applyBorder="1" applyAlignment="1" applyProtection="1">
      <alignment horizontal="center" vertical="center"/>
    </xf>
    <xf numFmtId="1" fontId="4" fillId="13" borderId="57" xfId="0" applyNumberFormat="1" applyFont="1" applyFill="1" applyBorder="1" applyAlignment="1" applyProtection="1">
      <alignment horizontal="center" vertical="center"/>
    </xf>
    <xf numFmtId="1" fontId="24" fillId="4" borderId="13" xfId="0" applyNumberFormat="1" applyFont="1" applyFill="1" applyBorder="1" applyAlignment="1" applyProtection="1">
      <alignment horizontal="center" vertical="center"/>
    </xf>
    <xf numFmtId="1" fontId="24" fillId="4" borderId="48" xfId="0" applyNumberFormat="1" applyFont="1" applyFill="1" applyBorder="1" applyAlignment="1" applyProtection="1">
      <alignment horizontal="center" vertical="center"/>
    </xf>
    <xf numFmtId="1" fontId="24" fillId="11" borderId="19" xfId="0" applyNumberFormat="1" applyFont="1" applyFill="1" applyBorder="1" applyAlignment="1" applyProtection="1">
      <alignment horizontal="center" vertical="center" wrapText="1"/>
    </xf>
    <xf numFmtId="10" fontId="21" fillId="24" borderId="88" xfId="0" applyNumberFormat="1" applyFont="1" applyFill="1" applyBorder="1" applyAlignment="1">
      <alignment horizontal="center" vertical="center"/>
    </xf>
    <xf numFmtId="0" fontId="3" fillId="5" borderId="0" xfId="0" applyFont="1" applyFill="1" applyBorder="1" applyAlignment="1" applyProtection="1">
      <alignment horizontal="center" vertical="center"/>
    </xf>
    <xf numFmtId="0" fontId="3" fillId="5" borderId="0" xfId="0" applyFont="1" applyFill="1" applyBorder="1" applyAlignment="1" applyProtection="1">
      <alignment horizontal="left"/>
    </xf>
    <xf numFmtId="0" fontId="21" fillId="25" borderId="10" xfId="0" applyFont="1" applyFill="1" applyBorder="1" applyAlignment="1">
      <alignment horizontal="center"/>
    </xf>
    <xf numFmtId="2" fontId="35" fillId="9" borderId="10" xfId="0" applyNumberFormat="1" applyFont="1" applyFill="1" applyBorder="1" applyAlignment="1">
      <alignment horizontal="center" vertical="center"/>
    </xf>
    <xf numFmtId="0" fontId="28" fillId="25" borderId="10" xfId="0" applyFont="1" applyFill="1" applyBorder="1" applyAlignment="1">
      <alignment horizontal="center" vertical="center" wrapText="1"/>
    </xf>
    <xf numFmtId="0" fontId="28" fillId="25" borderId="20" xfId="0" applyFont="1" applyFill="1" applyBorder="1" applyAlignment="1">
      <alignment vertical="center" wrapText="1"/>
    </xf>
    <xf numFmtId="0" fontId="24" fillId="12" borderId="20"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4" fillId="14" borderId="20"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4" fillId="31" borderId="20"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28" fillId="25" borderId="61" xfId="0" applyFont="1" applyFill="1" applyBorder="1" applyAlignment="1">
      <alignment horizontal="center" vertical="center" wrapText="1"/>
    </xf>
    <xf numFmtId="0" fontId="36" fillId="25" borderId="64" xfId="0" applyFont="1" applyFill="1" applyBorder="1" applyAlignment="1">
      <alignment vertical="center" wrapText="1"/>
    </xf>
    <xf numFmtId="0" fontId="37" fillId="12" borderId="10" xfId="0" applyFont="1" applyFill="1" applyBorder="1" applyAlignment="1" applyProtection="1">
      <alignment horizontal="center" vertical="center" wrapText="1"/>
    </xf>
    <xf numFmtId="0" fontId="37" fillId="11" borderId="10" xfId="0" applyFont="1" applyFill="1" applyBorder="1" applyAlignment="1" applyProtection="1">
      <alignment horizontal="center" vertical="center" wrapText="1"/>
    </xf>
    <xf numFmtId="0" fontId="37" fillId="14" borderId="10" xfId="0" applyFont="1" applyFill="1" applyBorder="1" applyAlignment="1" applyProtection="1">
      <alignment horizontal="center" vertical="center" wrapText="1"/>
    </xf>
    <xf numFmtId="0" fontId="37" fillId="15" borderId="10" xfId="0" applyFont="1" applyFill="1" applyBorder="1" applyAlignment="1" applyProtection="1">
      <alignment horizontal="center" vertical="center" wrapText="1"/>
    </xf>
    <xf numFmtId="0" fontId="37" fillId="31" borderId="10" xfId="0" applyFont="1" applyFill="1" applyBorder="1" applyAlignment="1" applyProtection="1">
      <alignment horizontal="center" vertical="center" wrapText="1"/>
    </xf>
    <xf numFmtId="1" fontId="4" fillId="32" borderId="10" xfId="0" applyNumberFormat="1" applyFont="1" applyFill="1" applyBorder="1" applyAlignment="1" applyProtection="1">
      <alignment horizontal="center" vertical="center"/>
    </xf>
    <xf numFmtId="0" fontId="3" fillId="5" borderId="89" xfId="0" applyFont="1" applyFill="1" applyBorder="1" applyProtection="1"/>
    <xf numFmtId="0" fontId="3" fillId="5" borderId="90" xfId="0" applyFont="1" applyFill="1" applyBorder="1" applyProtection="1"/>
    <xf numFmtId="0" fontId="3" fillId="5" borderId="91" xfId="0" applyFont="1" applyFill="1" applyBorder="1" applyProtection="1"/>
    <xf numFmtId="0" fontId="21" fillId="21" borderId="3" xfId="0" applyFont="1" applyFill="1" applyBorder="1" applyAlignment="1">
      <alignment horizontal="center" vertical="center"/>
    </xf>
    <xf numFmtId="0" fontId="3" fillId="5" borderId="30" xfId="0" applyFont="1" applyFill="1" applyBorder="1" applyProtection="1"/>
    <xf numFmtId="0" fontId="21" fillId="25" borderId="10" xfId="0" applyFont="1" applyFill="1" applyBorder="1" applyAlignment="1">
      <alignment horizontal="center"/>
    </xf>
    <xf numFmtId="0" fontId="24" fillId="12" borderId="13" xfId="0" applyFont="1" applyFill="1" applyBorder="1" applyAlignment="1" applyProtection="1">
      <alignment horizontal="center" vertical="center" wrapText="1"/>
    </xf>
    <xf numFmtId="0" fontId="24" fillId="11" borderId="13" xfId="0" applyFont="1" applyFill="1" applyBorder="1" applyAlignment="1" applyProtection="1">
      <alignment horizontal="center" vertical="center" wrapText="1"/>
    </xf>
    <xf numFmtId="0" fontId="24" fillId="14" borderId="13" xfId="0" applyFont="1" applyFill="1" applyBorder="1" applyAlignment="1" applyProtection="1">
      <alignment horizontal="center" vertical="center" wrapText="1"/>
    </xf>
    <xf numFmtId="0" fontId="24" fillId="15" borderId="13" xfId="0" applyFont="1" applyFill="1" applyBorder="1" applyAlignment="1" applyProtection="1">
      <alignment horizontal="center" vertical="center" wrapText="1"/>
    </xf>
    <xf numFmtId="0" fontId="24" fillId="16" borderId="13" xfId="0" applyFont="1" applyFill="1" applyBorder="1" applyAlignment="1" applyProtection="1">
      <alignment horizontal="center" vertical="center" wrapText="1"/>
    </xf>
    <xf numFmtId="0" fontId="24" fillId="31" borderId="13" xfId="0" applyFont="1" applyFill="1" applyBorder="1" applyAlignment="1" applyProtection="1">
      <alignment horizontal="center" vertical="center" wrapText="1"/>
    </xf>
    <xf numFmtId="1" fontId="4" fillId="13" borderId="74" xfId="0" applyNumberFormat="1" applyFont="1" applyFill="1" applyBorder="1" applyAlignment="1" applyProtection="1">
      <alignment horizontal="center" vertical="center"/>
    </xf>
    <xf numFmtId="1" fontId="4" fillId="32" borderId="10" xfId="0" applyNumberFormat="1" applyFont="1" applyFill="1" applyBorder="1" applyAlignment="1" applyProtection="1">
      <alignment horizontal="center" vertical="center" wrapText="1"/>
    </xf>
    <xf numFmtId="10" fontId="4" fillId="32" borderId="10" xfId="0" applyNumberFormat="1" applyFont="1" applyFill="1" applyBorder="1" applyAlignment="1" applyProtection="1">
      <alignment horizontal="center" vertical="center"/>
    </xf>
    <xf numFmtId="2" fontId="4" fillId="32" borderId="10" xfId="0" applyNumberFormat="1" applyFont="1" applyFill="1" applyBorder="1" applyAlignment="1" applyProtection="1">
      <alignment horizontal="center" vertical="center"/>
    </xf>
    <xf numFmtId="0" fontId="4" fillId="25" borderId="17"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38" fillId="0" borderId="64" xfId="0" applyFont="1" applyBorder="1" applyAlignment="1" applyProtection="1">
      <alignment horizontal="center" vertical="center" wrapText="1"/>
      <protection locked="0"/>
    </xf>
    <xf numFmtId="10" fontId="4" fillId="0" borderId="74" xfId="0" applyNumberFormat="1" applyFont="1" applyFill="1" applyBorder="1" applyAlignment="1" applyProtection="1">
      <alignment horizontal="center" vertical="center"/>
      <protection locked="0"/>
    </xf>
    <xf numFmtId="10" fontId="4" fillId="0" borderId="58" xfId="0" applyNumberFormat="1" applyFont="1" applyFill="1" applyBorder="1" applyAlignment="1" applyProtection="1">
      <alignment horizontal="center" vertical="center"/>
      <protection locked="0"/>
    </xf>
    <xf numFmtId="10" fontId="4" fillId="0" borderId="12" xfId="0" applyNumberFormat="1" applyFont="1" applyFill="1" applyBorder="1" applyAlignment="1" applyProtection="1">
      <alignment horizontal="center" vertical="center"/>
      <protection locked="0"/>
    </xf>
    <xf numFmtId="10" fontId="4" fillId="0" borderId="62" xfId="0" applyNumberFormat="1" applyFont="1" applyFill="1" applyBorder="1" applyAlignment="1" applyProtection="1">
      <alignment horizontal="center" vertical="center" wrapText="1"/>
      <protection locked="0"/>
    </xf>
    <xf numFmtId="10" fontId="4" fillId="0" borderId="11" xfId="0" applyNumberFormat="1" applyFont="1" applyFill="1" applyBorder="1" applyAlignment="1" applyProtection="1">
      <alignment horizontal="center" vertical="center"/>
      <protection locked="0"/>
    </xf>
    <xf numFmtId="10" fontId="4" fillId="0" borderId="61" xfId="0" applyNumberFormat="1" applyFont="1" applyFill="1" applyBorder="1" applyAlignment="1" applyProtection="1">
      <alignment horizontal="center" vertical="center"/>
      <protection locked="0"/>
    </xf>
    <xf numFmtId="0" fontId="21" fillId="21" borderId="7" xfId="0" applyFont="1" applyFill="1" applyBorder="1" applyAlignment="1">
      <alignment horizontal="center"/>
    </xf>
    <xf numFmtId="0" fontId="21" fillId="21" borderId="56" xfId="0" applyFont="1" applyFill="1" applyBorder="1" applyAlignment="1">
      <alignment horizontal="center"/>
    </xf>
    <xf numFmtId="0" fontId="21" fillId="21" borderId="92" xfId="0" applyFont="1" applyFill="1" applyBorder="1" applyAlignment="1">
      <alignment horizontal="center" vertical="center"/>
    </xf>
    <xf numFmtId="0" fontId="21" fillId="21" borderId="36" xfId="0" applyFont="1" applyFill="1" applyBorder="1" applyAlignment="1">
      <alignment horizontal="center" vertical="center"/>
    </xf>
    <xf numFmtId="0" fontId="21" fillId="13" borderId="14" xfId="0" applyFont="1" applyFill="1" applyBorder="1" applyAlignment="1">
      <alignment horizontal="center" vertical="center"/>
    </xf>
    <xf numFmtId="0" fontId="21" fillId="13" borderId="29" xfId="0" applyFont="1" applyFill="1" applyBorder="1" applyAlignment="1">
      <alignment horizontal="center" vertical="center"/>
    </xf>
    <xf numFmtId="0" fontId="21" fillId="13" borderId="93" xfId="0" applyFont="1" applyFill="1" applyBorder="1" applyAlignment="1">
      <alignment horizontal="center" vertical="center"/>
    </xf>
    <xf numFmtId="0" fontId="21" fillId="13" borderId="33" xfId="0" applyFont="1" applyFill="1" applyBorder="1" applyAlignment="1">
      <alignment horizontal="center" vertical="center"/>
    </xf>
    <xf numFmtId="0" fontId="21" fillId="21" borderId="25" xfId="0" applyFont="1" applyFill="1" applyBorder="1" applyAlignment="1">
      <alignment horizontal="center" vertical="center"/>
    </xf>
    <xf numFmtId="2" fontId="24" fillId="29" borderId="19" xfId="0" applyNumberFormat="1" applyFont="1" applyFill="1" applyBorder="1" applyAlignment="1" applyProtection="1">
      <alignment horizontal="center" vertical="center"/>
    </xf>
    <xf numFmtId="2" fontId="24" fillId="29" borderId="19" xfId="0" applyNumberFormat="1" applyFont="1" applyFill="1" applyBorder="1" applyAlignment="1" applyProtection="1">
      <alignment horizontal="center" vertical="center" wrapText="1"/>
    </xf>
    <xf numFmtId="10" fontId="21" fillId="10" borderId="7" xfId="0" applyNumberFormat="1" applyFont="1" applyFill="1" applyBorder="1" applyAlignment="1" applyProtection="1">
      <alignment horizontal="center" vertical="center"/>
      <protection locked="0"/>
    </xf>
    <xf numFmtId="10" fontId="21" fillId="10" borderId="94" xfId="0" applyNumberFormat="1" applyFont="1" applyFill="1" applyBorder="1" applyAlignment="1" applyProtection="1">
      <alignment horizontal="center" vertical="center"/>
      <protection locked="0"/>
    </xf>
    <xf numFmtId="10" fontId="21" fillId="10" borderId="25" xfId="0" applyNumberFormat="1" applyFont="1" applyFill="1" applyBorder="1" applyAlignment="1" applyProtection="1">
      <alignment horizontal="center" vertical="center"/>
      <protection locked="0"/>
    </xf>
    <xf numFmtId="10" fontId="21" fillId="10" borderId="23" xfId="0" applyNumberFormat="1" applyFont="1" applyFill="1" applyBorder="1" applyAlignment="1" applyProtection="1">
      <alignment horizontal="center" vertical="center"/>
      <protection locked="0"/>
    </xf>
    <xf numFmtId="10" fontId="21" fillId="10" borderId="95" xfId="0" applyNumberFormat="1" applyFont="1" applyFill="1" applyBorder="1" applyAlignment="1" applyProtection="1">
      <alignment horizontal="center" vertical="center"/>
      <protection locked="0"/>
    </xf>
    <xf numFmtId="10" fontId="21" fillId="33" borderId="96" xfId="0" applyNumberFormat="1" applyFont="1" applyFill="1" applyBorder="1" applyAlignment="1" applyProtection="1">
      <alignment horizontal="center" vertical="center"/>
    </xf>
    <xf numFmtId="0" fontId="21" fillId="10" borderId="139" xfId="0" applyFont="1" applyFill="1" applyBorder="1" applyAlignment="1" applyProtection="1">
      <alignment vertical="center" wrapText="1"/>
      <protection locked="0"/>
    </xf>
    <xf numFmtId="0" fontId="21" fillId="10" borderId="140" xfId="0" applyFont="1" applyFill="1" applyBorder="1" applyAlignment="1" applyProtection="1">
      <alignment vertical="center" wrapText="1"/>
      <protection locked="0"/>
    </xf>
    <xf numFmtId="0" fontId="21" fillId="10" borderId="141" xfId="0" applyFont="1" applyFill="1" applyBorder="1" applyAlignment="1" applyProtection="1">
      <alignment vertical="center" wrapText="1"/>
      <protection locked="0"/>
    </xf>
    <xf numFmtId="0" fontId="21" fillId="10" borderId="142" xfId="0" applyFont="1" applyFill="1" applyBorder="1" applyAlignment="1" applyProtection="1">
      <alignment horizontal="left" vertical="center" wrapText="1"/>
      <protection locked="0"/>
    </xf>
    <xf numFmtId="0" fontId="21" fillId="10" borderId="140" xfId="0" applyFont="1" applyFill="1" applyBorder="1" applyAlignment="1" applyProtection="1">
      <alignment horizontal="left" vertical="center" wrapText="1"/>
      <protection locked="0"/>
    </xf>
    <xf numFmtId="0" fontId="21" fillId="10" borderId="141" xfId="0" applyFont="1" applyFill="1" applyBorder="1" applyAlignment="1" applyProtection="1">
      <alignment horizontal="left" vertical="center" wrapText="1"/>
      <protection locked="0"/>
    </xf>
    <xf numFmtId="0" fontId="0" fillId="10" borderId="142" xfId="0" applyFont="1" applyFill="1" applyBorder="1" applyAlignment="1" applyProtection="1">
      <alignment vertical="top" wrapText="1"/>
      <protection locked="0"/>
    </xf>
    <xf numFmtId="0" fontId="0" fillId="10" borderId="140" xfId="0" applyFont="1" applyFill="1" applyBorder="1" applyAlignment="1" applyProtection="1">
      <alignment vertical="top" wrapText="1"/>
      <protection locked="0"/>
    </xf>
    <xf numFmtId="0" fontId="0" fillId="10" borderId="141" xfId="0" applyFont="1" applyFill="1" applyBorder="1" applyAlignment="1" applyProtection="1">
      <alignment vertical="top" wrapText="1"/>
      <protection locked="0"/>
    </xf>
    <xf numFmtId="0" fontId="0" fillId="10" borderId="16" xfId="0" applyFont="1" applyFill="1" applyBorder="1" applyAlignment="1" applyProtection="1">
      <alignment vertical="top" wrapText="1"/>
      <protection locked="0"/>
    </xf>
    <xf numFmtId="0" fontId="0" fillId="0" borderId="113" xfId="0" applyFill="1" applyBorder="1" applyAlignment="1">
      <alignment wrapText="1"/>
    </xf>
    <xf numFmtId="0" fontId="0" fillId="0" borderId="114" xfId="0" applyFill="1" applyBorder="1" applyAlignment="1">
      <alignment wrapText="1"/>
    </xf>
    <xf numFmtId="0" fontId="0" fillId="0" borderId="115" xfId="0" applyFill="1" applyBorder="1" applyAlignment="1">
      <alignment wrapText="1"/>
    </xf>
    <xf numFmtId="0" fontId="0" fillId="0" borderId="103" xfId="0" applyFill="1" applyBorder="1" applyAlignment="1">
      <alignment wrapText="1"/>
    </xf>
    <xf numFmtId="0" fontId="0" fillId="0" borderId="72" xfId="0" applyFill="1" applyBorder="1" applyAlignment="1">
      <alignment wrapText="1"/>
    </xf>
    <xf numFmtId="0" fontId="0" fillId="0" borderId="104" xfId="0" applyFill="1" applyBorder="1" applyAlignment="1">
      <alignment wrapText="1"/>
    </xf>
    <xf numFmtId="0" fontId="21" fillId="10" borderId="84" xfId="0" applyFont="1" applyFill="1" applyBorder="1" applyAlignment="1" applyProtection="1">
      <alignment vertical="center" wrapText="1"/>
      <protection locked="0"/>
    </xf>
    <xf numFmtId="0" fontId="21" fillId="10" borderId="27" xfId="0" applyFont="1" applyFill="1" applyBorder="1" applyAlignment="1" applyProtection="1">
      <alignment vertical="center" wrapText="1"/>
      <protection locked="0"/>
    </xf>
    <xf numFmtId="0" fontId="21" fillId="10" borderId="28" xfId="0" applyFont="1" applyFill="1" applyBorder="1" applyAlignment="1" applyProtection="1">
      <alignment vertical="center" wrapText="1"/>
      <protection locked="0"/>
    </xf>
    <xf numFmtId="0" fontId="21" fillId="10" borderId="14" xfId="0" applyFont="1" applyFill="1" applyBorder="1" applyAlignment="1" applyProtection="1">
      <alignment horizontal="left" vertical="center" wrapText="1"/>
      <protection locked="0"/>
    </xf>
    <xf numFmtId="0" fontId="21" fillId="10" borderId="27" xfId="0" applyFont="1" applyFill="1" applyBorder="1" applyAlignment="1" applyProtection="1">
      <alignment horizontal="left" vertical="center" wrapText="1"/>
      <protection locked="0"/>
    </xf>
    <xf numFmtId="0" fontId="21" fillId="10" borderId="28" xfId="0" applyFont="1" applyFill="1" applyBorder="1" applyAlignment="1" applyProtection="1">
      <alignment horizontal="left" vertical="center" wrapText="1"/>
      <protection locked="0"/>
    </xf>
    <xf numFmtId="0" fontId="0" fillId="10" borderId="14" xfId="0" applyFont="1" applyFill="1" applyBorder="1" applyAlignment="1" applyProtection="1">
      <alignment vertical="top" wrapText="1"/>
      <protection locked="0"/>
    </xf>
    <xf numFmtId="0" fontId="0" fillId="10" borderId="27" xfId="0" applyFont="1" applyFill="1" applyBorder="1" applyAlignment="1" applyProtection="1">
      <alignment vertical="top" wrapText="1"/>
      <protection locked="0"/>
    </xf>
    <xf numFmtId="0" fontId="0" fillId="10" borderId="28" xfId="0" applyFont="1" applyFill="1" applyBorder="1" applyAlignment="1" applyProtection="1">
      <alignment vertical="top" wrapText="1"/>
      <protection locked="0"/>
    </xf>
    <xf numFmtId="0" fontId="0" fillId="10" borderId="8" xfId="0" applyFont="1" applyFill="1" applyBorder="1" applyAlignment="1" applyProtection="1">
      <alignment vertical="top" wrapText="1"/>
      <protection locked="0"/>
    </xf>
    <xf numFmtId="0" fontId="40" fillId="15" borderId="49" xfId="0" applyFont="1" applyFill="1" applyBorder="1" applyAlignment="1" applyProtection="1">
      <alignment horizontal="center" vertical="center" wrapText="1"/>
    </xf>
    <xf numFmtId="0" fontId="40" fillId="15" borderId="19" xfId="0" applyFont="1" applyFill="1" applyBorder="1" applyAlignment="1" applyProtection="1">
      <alignment horizontal="center" vertical="center" wrapText="1"/>
    </xf>
    <xf numFmtId="0" fontId="40" fillId="15" borderId="20" xfId="0" applyFont="1" applyFill="1" applyBorder="1" applyAlignment="1" applyProtection="1">
      <alignment horizontal="center" vertical="center" wrapText="1"/>
    </xf>
    <xf numFmtId="0" fontId="33" fillId="4" borderId="98" xfId="0" applyFont="1" applyFill="1" applyBorder="1" applyAlignment="1" applyProtection="1">
      <alignment horizontal="center" vertical="center" wrapText="1"/>
    </xf>
    <xf numFmtId="0" fontId="39" fillId="0" borderId="99" xfId="0" applyFont="1" applyBorder="1" applyAlignment="1" applyProtection="1">
      <alignment horizontal="center" vertical="center" wrapText="1"/>
    </xf>
    <xf numFmtId="0" fontId="39" fillId="0" borderId="99" xfId="0" applyFont="1" applyBorder="1" applyAlignment="1" applyProtection="1">
      <alignment wrapText="1"/>
    </xf>
    <xf numFmtId="0" fontId="33" fillId="29" borderId="193" xfId="0" applyFont="1" applyFill="1" applyBorder="1" applyAlignment="1" applyProtection="1">
      <alignment horizontal="center" vertical="center" wrapText="1"/>
    </xf>
    <xf numFmtId="0" fontId="39" fillId="0" borderId="193" xfId="0" applyFont="1" applyBorder="1" applyAlignment="1" applyProtection="1">
      <alignment horizontal="center" vertical="center" wrapText="1"/>
    </xf>
    <xf numFmtId="0" fontId="39" fillId="0" borderId="193" xfId="0" applyFont="1" applyBorder="1" applyAlignment="1" applyProtection="1">
      <alignment wrapText="1"/>
    </xf>
    <xf numFmtId="0" fontId="33" fillId="4" borderId="193"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39" fillId="0" borderId="0" xfId="0" applyFont="1" applyBorder="1" applyAlignment="1" applyProtection="1">
      <alignment wrapText="1"/>
    </xf>
    <xf numFmtId="0" fontId="39" fillId="0" borderId="17" xfId="0" applyFont="1" applyBorder="1" applyAlignment="1" applyProtection="1">
      <alignment wrapText="1"/>
    </xf>
    <xf numFmtId="0" fontId="35" fillId="35" borderId="49" xfId="0" applyFont="1" applyFill="1" applyBorder="1" applyAlignment="1" applyProtection="1">
      <alignment horizontal="left" vertical="center" wrapText="1"/>
    </xf>
    <xf numFmtId="0" fontId="35" fillId="35" borderId="19" xfId="0" applyFont="1" applyFill="1" applyBorder="1" applyAlignment="1" applyProtection="1">
      <alignment horizontal="left" vertical="center" wrapText="1"/>
    </xf>
    <xf numFmtId="0" fontId="0" fillId="0" borderId="20" xfId="0" applyFont="1" applyBorder="1" applyAlignment="1" applyProtection="1">
      <alignment wrapText="1"/>
    </xf>
    <xf numFmtId="0" fontId="21" fillId="10" borderId="49" xfId="0" applyFont="1" applyFill="1" applyBorder="1" applyAlignment="1" applyProtection="1">
      <alignment horizontal="left" wrapText="1"/>
    </xf>
    <xf numFmtId="0" fontId="21" fillId="10" borderId="19" xfId="0" applyFont="1" applyFill="1" applyBorder="1" applyAlignment="1" applyProtection="1">
      <alignment horizontal="left" wrapText="1"/>
    </xf>
    <xf numFmtId="0" fontId="21" fillId="10" borderId="20" xfId="0" applyFont="1" applyFill="1" applyBorder="1" applyAlignment="1" applyProtection="1">
      <alignment horizontal="left" wrapText="1"/>
    </xf>
    <xf numFmtId="173" fontId="21" fillId="10" borderId="49" xfId="0" applyNumberFormat="1" applyFont="1" applyFill="1" applyBorder="1" applyAlignment="1" applyProtection="1">
      <alignment horizontal="left" wrapText="1"/>
    </xf>
    <xf numFmtId="173" fontId="21" fillId="10" borderId="19" xfId="0" applyNumberFormat="1" applyFont="1" applyFill="1" applyBorder="1" applyAlignment="1" applyProtection="1">
      <alignment horizontal="left" wrapText="1"/>
    </xf>
    <xf numFmtId="173" fontId="21" fillId="10" borderId="20" xfId="0" applyNumberFormat="1" applyFont="1" applyFill="1" applyBorder="1" applyAlignment="1" applyProtection="1">
      <alignment horizontal="left" wrapText="1"/>
    </xf>
    <xf numFmtId="0" fontId="21" fillId="33" borderId="84" xfId="0" applyFont="1" applyFill="1" applyBorder="1" applyAlignment="1" applyProtection="1">
      <alignment vertical="center" wrapText="1"/>
    </xf>
    <xf numFmtId="0" fontId="21" fillId="33" borderId="27" xfId="0" applyFont="1" applyFill="1" applyBorder="1" applyAlignment="1" applyProtection="1">
      <alignment vertical="center" wrapText="1"/>
    </xf>
    <xf numFmtId="0" fontId="21" fillId="33" borderId="28" xfId="0" applyFont="1" applyFill="1" applyBorder="1" applyAlignment="1" applyProtection="1">
      <alignment vertical="center" wrapText="1"/>
    </xf>
    <xf numFmtId="0" fontId="21" fillId="33" borderId="139" xfId="0" applyFont="1" applyFill="1" applyBorder="1" applyAlignment="1" applyProtection="1">
      <alignment vertical="center" wrapText="1"/>
    </xf>
    <xf numFmtId="0" fontId="21" fillId="33" borderId="140" xfId="0" applyFont="1" applyFill="1" applyBorder="1" applyAlignment="1" applyProtection="1">
      <alignment vertical="center" wrapText="1"/>
    </xf>
    <xf numFmtId="0" fontId="21" fillId="33" borderId="141" xfId="0" applyFont="1" applyFill="1" applyBorder="1" applyAlignment="1" applyProtection="1">
      <alignment vertical="center" wrapText="1"/>
    </xf>
    <xf numFmtId="171" fontId="21" fillId="10" borderId="49" xfId="0" applyNumberFormat="1" applyFont="1" applyFill="1" applyBorder="1" applyAlignment="1" applyProtection="1">
      <alignment horizontal="left" wrapText="1"/>
    </xf>
    <xf numFmtId="171" fontId="21" fillId="10" borderId="19" xfId="0" applyNumberFormat="1" applyFont="1" applyFill="1" applyBorder="1" applyAlignment="1" applyProtection="1">
      <alignment horizontal="left" wrapText="1"/>
    </xf>
    <xf numFmtId="171" fontId="21" fillId="10" borderId="20" xfId="0" applyNumberFormat="1" applyFont="1" applyFill="1" applyBorder="1" applyAlignment="1" applyProtection="1">
      <alignment horizontal="left" wrapText="1"/>
    </xf>
    <xf numFmtId="0" fontId="0" fillId="35" borderId="19" xfId="0" applyFont="1" applyFill="1" applyBorder="1" applyAlignment="1" applyProtection="1">
      <alignment horizontal="left" vertical="center" wrapText="1"/>
    </xf>
    <xf numFmtId="0" fontId="44" fillId="14" borderId="49" xfId="0" applyFont="1" applyFill="1" applyBorder="1" applyAlignment="1" applyProtection="1">
      <alignment horizontal="center" vertical="center" wrapText="1"/>
    </xf>
    <xf numFmtId="0" fontId="44" fillId="14" borderId="19" xfId="0" applyFont="1" applyFill="1" applyBorder="1" applyAlignment="1" applyProtection="1">
      <alignment horizontal="center" vertical="center" wrapText="1"/>
    </xf>
    <xf numFmtId="0" fontId="44" fillId="14" borderId="19" xfId="0" applyFont="1" applyFill="1" applyBorder="1" applyAlignment="1" applyProtection="1">
      <alignment horizontal="center" wrapText="1"/>
    </xf>
    <xf numFmtId="0" fontId="44" fillId="14" borderId="20" xfId="0" applyFont="1" applyFill="1" applyBorder="1" applyAlignment="1" applyProtection="1">
      <alignment horizontal="center" wrapText="1"/>
    </xf>
    <xf numFmtId="0" fontId="40" fillId="34" borderId="49" xfId="0" applyFont="1" applyFill="1" applyBorder="1" applyAlignment="1" applyProtection="1">
      <alignment horizontal="center" vertical="center" wrapText="1"/>
    </xf>
    <xf numFmtId="0" fontId="40" fillId="34" borderId="19" xfId="0" applyFont="1" applyFill="1" applyBorder="1" applyAlignment="1" applyProtection="1">
      <alignment horizontal="center" vertical="center" wrapText="1"/>
    </xf>
    <xf numFmtId="0" fontId="40" fillId="34" borderId="20" xfId="0" applyFont="1" applyFill="1" applyBorder="1" applyAlignment="1" applyProtection="1">
      <alignment horizontal="center" vertical="center" wrapText="1"/>
    </xf>
    <xf numFmtId="0" fontId="21" fillId="10" borderId="137" xfId="0" applyFont="1" applyFill="1" applyBorder="1" applyAlignment="1" applyProtection="1">
      <alignment vertical="center" wrapText="1"/>
      <protection locked="0"/>
    </xf>
    <xf numFmtId="0" fontId="21" fillId="10" borderId="114" xfId="0" applyFont="1" applyFill="1" applyBorder="1" applyAlignment="1" applyProtection="1">
      <alignment vertical="center" wrapText="1"/>
      <protection locked="0"/>
    </xf>
    <xf numFmtId="0" fontId="21" fillId="10" borderId="115" xfId="0" applyFont="1" applyFill="1" applyBorder="1" applyAlignment="1" applyProtection="1">
      <alignment vertical="center" wrapText="1"/>
      <protection locked="0"/>
    </xf>
    <xf numFmtId="0" fontId="21" fillId="10" borderId="113" xfId="0" applyFont="1" applyFill="1" applyBorder="1" applyAlignment="1" applyProtection="1">
      <alignment horizontal="left" vertical="center" wrapText="1"/>
      <protection locked="0"/>
    </xf>
    <xf numFmtId="0" fontId="21" fillId="10" borderId="114" xfId="0" applyFont="1" applyFill="1" applyBorder="1" applyAlignment="1" applyProtection="1">
      <alignment horizontal="left" vertical="center" wrapText="1"/>
      <protection locked="0"/>
    </xf>
    <xf numFmtId="0" fontId="21" fillId="10" borderId="115" xfId="0" applyFont="1" applyFill="1" applyBorder="1" applyAlignment="1" applyProtection="1">
      <alignment horizontal="left" vertical="center" wrapText="1"/>
      <protection locked="0"/>
    </xf>
    <xf numFmtId="0" fontId="0" fillId="10" borderId="113" xfId="0" applyFont="1" applyFill="1" applyBorder="1" applyAlignment="1" applyProtection="1">
      <alignment vertical="top" wrapText="1"/>
      <protection locked="0"/>
    </xf>
    <xf numFmtId="0" fontId="0" fillId="10" borderId="114" xfId="0" applyFont="1" applyFill="1" applyBorder="1" applyAlignment="1" applyProtection="1">
      <alignment vertical="top" wrapText="1"/>
      <protection locked="0"/>
    </xf>
    <xf numFmtId="0" fontId="0" fillId="10" borderId="115" xfId="0" applyFont="1" applyFill="1" applyBorder="1" applyAlignment="1" applyProtection="1">
      <alignment vertical="top" wrapText="1"/>
      <protection locked="0"/>
    </xf>
    <xf numFmtId="0" fontId="0" fillId="10" borderId="138" xfId="0" applyFont="1" applyFill="1" applyBorder="1" applyAlignment="1" applyProtection="1">
      <alignment vertical="top" wrapText="1"/>
      <protection locked="0"/>
    </xf>
    <xf numFmtId="0" fontId="0" fillId="0" borderId="49" xfId="0" applyFont="1" applyBorder="1" applyAlignment="1">
      <alignment vertical="center" wrapText="1"/>
    </xf>
    <xf numFmtId="0" fontId="0" fillId="0" borderId="19" xfId="0" applyFont="1" applyBorder="1" applyAlignment="1">
      <alignment wrapText="1"/>
    </xf>
    <xf numFmtId="0" fontId="0" fillId="0" borderId="20" xfId="0" applyFont="1" applyBorder="1" applyAlignment="1">
      <alignment wrapText="1"/>
    </xf>
    <xf numFmtId="0" fontId="44" fillId="34" borderId="49" xfId="0" applyFont="1" applyFill="1" applyBorder="1" applyAlignment="1" applyProtection="1">
      <alignment vertical="center" wrapText="1"/>
    </xf>
    <xf numFmtId="0" fontId="44" fillId="34" borderId="19" xfId="0" applyFont="1" applyFill="1" applyBorder="1" applyAlignment="1" applyProtection="1">
      <alignment vertical="center" wrapText="1"/>
    </xf>
    <xf numFmtId="0" fontId="44" fillId="34" borderId="20" xfId="0" applyFont="1" applyFill="1" applyBorder="1" applyAlignment="1" applyProtection="1">
      <alignment vertical="center" wrapText="1"/>
    </xf>
    <xf numFmtId="0" fontId="0" fillId="0" borderId="105" xfId="0" applyFont="1" applyBorder="1" applyAlignment="1">
      <alignment wrapText="1"/>
    </xf>
    <xf numFmtId="0" fontId="45" fillId="10" borderId="9" xfId="0" applyFont="1" applyFill="1" applyBorder="1" applyAlignment="1" applyProtection="1">
      <alignment vertical="top" wrapText="1"/>
    </xf>
    <xf numFmtId="0" fontId="46" fillId="0" borderId="6" xfId="0" applyFont="1" applyBorder="1" applyAlignment="1" applyProtection="1">
      <alignment vertical="top" wrapText="1"/>
    </xf>
    <xf numFmtId="0" fontId="0" fillId="0" borderId="57" xfId="0" applyBorder="1" applyAlignment="1">
      <alignment wrapText="1"/>
    </xf>
    <xf numFmtId="0" fontId="46" fillId="0" borderId="79" xfId="0" applyFont="1" applyBorder="1" applyAlignment="1" applyProtection="1">
      <alignment vertical="top" wrapText="1"/>
    </xf>
    <xf numFmtId="0" fontId="46" fillId="0" borderId="0" xfId="0" applyFont="1" applyBorder="1" applyAlignment="1" applyProtection="1">
      <alignment vertical="top" wrapText="1"/>
    </xf>
    <xf numFmtId="0" fontId="0" fillId="0" borderId="17" xfId="0" applyBorder="1" applyAlignment="1">
      <alignment wrapText="1"/>
    </xf>
    <xf numFmtId="0" fontId="46" fillId="0" borderId="129" xfId="0" applyFont="1" applyBorder="1" applyAlignment="1" applyProtection="1">
      <alignment vertical="top" wrapText="1"/>
    </xf>
    <xf numFmtId="0" fontId="46" fillId="0" borderId="130" xfId="0" applyFont="1" applyBorder="1" applyAlignment="1" applyProtection="1">
      <alignment vertical="top" wrapText="1"/>
    </xf>
    <xf numFmtId="0" fontId="0" fillId="0" borderId="64" xfId="0" applyBorder="1" applyAlignment="1">
      <alignment wrapText="1"/>
    </xf>
    <xf numFmtId="0" fontId="0" fillId="0" borderId="131" xfId="0" applyFont="1" applyBorder="1" applyAlignment="1">
      <alignment vertical="center" wrapText="1"/>
    </xf>
    <xf numFmtId="0" fontId="0" fillId="0" borderId="132" xfId="0" applyFont="1" applyBorder="1" applyAlignment="1">
      <alignment wrapText="1"/>
    </xf>
    <xf numFmtId="0" fontId="0" fillId="0" borderId="133" xfId="0" applyFont="1" applyBorder="1" applyAlignment="1">
      <alignment wrapText="1"/>
    </xf>
    <xf numFmtId="0" fontId="0" fillId="0" borderId="134" xfId="0" applyFont="1" applyBorder="1" applyAlignment="1">
      <alignment wrapText="1"/>
    </xf>
    <xf numFmtId="0" fontId="21" fillId="25" borderId="124" xfId="0" applyFont="1" applyFill="1" applyBorder="1" applyAlignment="1">
      <alignment horizontal="center" vertical="center" wrapText="1"/>
    </xf>
    <xf numFmtId="0" fontId="0" fillId="0" borderId="135" xfId="0" applyBorder="1" applyAlignment="1">
      <alignment wrapText="1"/>
    </xf>
    <xf numFmtId="0" fontId="0" fillId="0" borderId="136" xfId="0" applyBorder="1" applyAlignment="1">
      <alignment wrapText="1"/>
    </xf>
    <xf numFmtId="0" fontId="21" fillId="0" borderId="116" xfId="0" applyFont="1" applyBorder="1" applyAlignment="1">
      <alignment horizontal="center" vertical="center" wrapText="1"/>
    </xf>
    <xf numFmtId="0" fontId="0" fillId="0" borderId="117" xfId="0" applyFont="1" applyBorder="1" applyAlignment="1">
      <alignment horizontal="center" wrapText="1"/>
    </xf>
    <xf numFmtId="0" fontId="0" fillId="0" borderId="68" xfId="0" applyFont="1" applyBorder="1" applyAlignment="1">
      <alignment horizontal="center" wrapText="1"/>
    </xf>
    <xf numFmtId="0" fontId="21" fillId="21" borderId="123" xfId="0" applyFont="1" applyFill="1" applyBorder="1" applyAlignment="1"/>
    <xf numFmtId="0" fontId="0" fillId="0" borderId="91" xfId="0" applyBorder="1" applyAlignment="1"/>
    <xf numFmtId="0" fontId="21" fillId="21" borderId="45"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63" xfId="0" applyBorder="1" applyAlignment="1">
      <alignment wrapText="1"/>
    </xf>
    <xf numFmtId="0" fontId="0" fillId="0" borderId="6" xfId="0" applyBorder="1" applyAlignment="1">
      <alignment vertical="top" wrapText="1"/>
    </xf>
    <xf numFmtId="0" fontId="0" fillId="0" borderId="125" xfId="0" applyBorder="1" applyAlignment="1">
      <alignment vertical="top" wrapText="1"/>
    </xf>
    <xf numFmtId="0" fontId="0" fillId="0" borderId="126" xfId="0" applyBorder="1" applyAlignment="1">
      <alignment vertical="top" wrapText="1"/>
    </xf>
    <xf numFmtId="0" fontId="0" fillId="0" borderId="127" xfId="0" applyBorder="1" applyAlignment="1">
      <alignment vertical="top" wrapText="1"/>
    </xf>
    <xf numFmtId="0" fontId="0" fillId="0" borderId="0" xfId="0" applyBorder="1" applyAlignment="1">
      <alignment vertical="top" wrapText="1"/>
    </xf>
    <xf numFmtId="0" fontId="0" fillId="0" borderId="128" xfId="0" applyBorder="1" applyAlignment="1">
      <alignment vertical="top" wrapText="1"/>
    </xf>
    <xf numFmtId="0" fontId="0" fillId="0" borderId="38" xfId="0" applyBorder="1" applyAlignment="1">
      <alignment wrapText="1"/>
    </xf>
    <xf numFmtId="0" fontId="0" fillId="0" borderId="31" xfId="0" applyBorder="1" applyAlignment="1">
      <alignment wrapText="1"/>
    </xf>
    <xf numFmtId="0" fontId="0" fillId="0" borderId="118" xfId="0" applyFont="1" applyBorder="1" applyAlignment="1">
      <alignment horizontal="center" wrapText="1"/>
    </xf>
    <xf numFmtId="0" fontId="21" fillId="0" borderId="116" xfId="0" applyFont="1" applyBorder="1" applyAlignment="1">
      <alignment horizontal="center" wrapText="1"/>
    </xf>
    <xf numFmtId="0" fontId="21" fillId="0" borderId="117" xfId="0" applyFont="1" applyBorder="1" applyAlignment="1">
      <alignment horizontal="center" wrapText="1"/>
    </xf>
    <xf numFmtId="0" fontId="0" fillId="0" borderId="117" xfId="0" applyBorder="1" applyAlignment="1">
      <alignment wrapText="1"/>
    </xf>
    <xf numFmtId="0" fontId="0" fillId="0" borderId="118" xfId="0" applyBorder="1" applyAlignment="1">
      <alignment wrapText="1"/>
    </xf>
    <xf numFmtId="0" fontId="0" fillId="0" borderId="81" xfId="0" applyFont="1" applyBorder="1" applyAlignment="1">
      <alignment vertical="top" wrapText="1"/>
    </xf>
    <xf numFmtId="0" fontId="0" fillId="0" borderId="119" xfId="0" applyFont="1" applyBorder="1" applyAlignment="1">
      <alignment vertical="top" wrapText="1"/>
    </xf>
    <xf numFmtId="0" fontId="0" fillId="0" borderId="119" xfId="0" applyBorder="1" applyAlignment="1">
      <alignment vertical="top" wrapText="1"/>
    </xf>
    <xf numFmtId="0" fontId="0" fillId="0" borderId="120" xfId="0" applyBorder="1" applyAlignment="1">
      <alignment vertical="top" wrapText="1"/>
    </xf>
    <xf numFmtId="0" fontId="0" fillId="0" borderId="86" xfId="0" applyBorder="1" applyAlignment="1">
      <alignment vertical="top" wrapText="1"/>
    </xf>
    <xf numFmtId="0" fontId="0" fillId="0" borderId="121" xfId="0" applyBorder="1" applyAlignment="1">
      <alignment vertical="top" wrapText="1"/>
    </xf>
    <xf numFmtId="0" fontId="0" fillId="0" borderId="122" xfId="0" applyBorder="1" applyAlignment="1">
      <alignment vertical="top" wrapText="1"/>
    </xf>
    <xf numFmtId="0" fontId="0" fillId="0" borderId="81" xfId="0" applyBorder="1" applyAlignment="1">
      <alignment vertical="top" wrapText="1"/>
    </xf>
    <xf numFmtId="0" fontId="43" fillId="8" borderId="14" xfId="0" applyFont="1" applyFill="1" applyBorder="1" applyAlignment="1">
      <alignment horizontal="left" vertical="center" wrapText="1"/>
    </xf>
    <xf numFmtId="0" fontId="43" fillId="8" borderId="27" xfId="0" applyFont="1" applyFill="1" applyBorder="1" applyAlignment="1">
      <alignment horizontal="left" vertical="center" wrapText="1"/>
    </xf>
    <xf numFmtId="0" fontId="43" fillId="8" borderId="108" xfId="0" applyFont="1" applyFill="1" applyBorder="1" applyAlignment="1">
      <alignment horizontal="left" vertical="center" wrapText="1"/>
    </xf>
    <xf numFmtId="0" fontId="43" fillId="23" borderId="14" xfId="0" applyFont="1" applyFill="1" applyBorder="1" applyAlignment="1">
      <alignment horizontal="left" vertical="center" wrapText="1"/>
    </xf>
    <xf numFmtId="0" fontId="43" fillId="23" borderId="27" xfId="0" applyFont="1" applyFill="1" applyBorder="1" applyAlignment="1">
      <alignment horizontal="left" vertical="center" wrapText="1"/>
    </xf>
    <xf numFmtId="0" fontId="43" fillId="23" borderId="108" xfId="0" applyFont="1" applyFill="1" applyBorder="1" applyAlignment="1">
      <alignment horizontal="left" vertical="center" wrapText="1"/>
    </xf>
    <xf numFmtId="0" fontId="0" fillId="0" borderId="100" xfId="0" applyFill="1" applyBorder="1" applyAlignment="1">
      <alignment wrapText="1"/>
    </xf>
    <xf numFmtId="0" fontId="0" fillId="0" borderId="101" xfId="0" applyFill="1" applyBorder="1" applyAlignment="1">
      <alignment wrapText="1"/>
    </xf>
    <xf numFmtId="0" fontId="0" fillId="0" borderId="102" xfId="0" applyFill="1" applyBorder="1" applyAlignment="1">
      <alignment wrapText="1"/>
    </xf>
    <xf numFmtId="0" fontId="21" fillId="21" borderId="14" xfId="0" applyFont="1" applyFill="1" applyBorder="1" applyAlignment="1">
      <alignment wrapText="1"/>
    </xf>
    <xf numFmtId="0" fontId="0" fillId="21" borderId="27" xfId="0" applyFill="1" applyBorder="1" applyAlignment="1">
      <alignment wrapText="1"/>
    </xf>
    <xf numFmtId="0" fontId="0" fillId="21" borderId="28" xfId="0" applyFill="1" applyBorder="1" applyAlignment="1">
      <alignment wrapText="1"/>
    </xf>
    <xf numFmtId="0" fontId="0" fillId="13" borderId="111" xfId="0" applyFill="1" applyBorder="1" applyAlignment="1">
      <alignment horizontal="center" vertical="center" wrapText="1"/>
    </xf>
    <xf numFmtId="0" fontId="0" fillId="0" borderId="20" xfId="0" applyBorder="1" applyAlignment="1">
      <alignment horizontal="center" vertical="center" wrapText="1"/>
    </xf>
    <xf numFmtId="0" fontId="21" fillId="21" borderId="46" xfId="0" applyFont="1" applyFill="1" applyBorder="1" applyAlignment="1">
      <alignment horizontal="left" wrapText="1"/>
    </xf>
    <xf numFmtId="0" fontId="0" fillId="21" borderId="32" xfId="0" applyFill="1" applyBorder="1" applyAlignment="1">
      <alignment wrapText="1"/>
    </xf>
    <xf numFmtId="0" fontId="0" fillId="13" borderId="49" xfId="0" applyFill="1" applyBorder="1" applyAlignment="1">
      <alignment horizontal="center" vertical="center" wrapText="1"/>
    </xf>
    <xf numFmtId="0" fontId="0" fillId="0" borderId="112" xfId="0" applyBorder="1" applyAlignment="1">
      <alignment horizontal="center" vertical="center" wrapText="1"/>
    </xf>
    <xf numFmtId="0" fontId="21" fillId="21" borderId="47" xfId="0" applyFont="1" applyFill="1" applyBorder="1" applyAlignment="1">
      <alignment horizontal="center" vertical="center" wrapText="1"/>
    </xf>
    <xf numFmtId="0" fontId="0" fillId="21" borderId="106" xfId="0" applyFill="1" applyBorder="1" applyAlignment="1">
      <alignment horizontal="center" vertical="center" wrapText="1"/>
    </xf>
    <xf numFmtId="0" fontId="0" fillId="21" borderId="107" xfId="0" applyFill="1" applyBorder="1" applyAlignment="1">
      <alignment horizontal="center" vertical="center" wrapText="1"/>
    </xf>
    <xf numFmtId="0" fontId="21" fillId="22" borderId="36" xfId="0" applyFont="1" applyFill="1" applyBorder="1" applyAlignment="1">
      <alignment horizontal="center" wrapText="1"/>
    </xf>
    <xf numFmtId="0" fontId="21" fillId="22" borderId="37" xfId="0" applyFont="1" applyFill="1" applyBorder="1" applyAlignment="1">
      <alignment horizontal="center" wrapText="1"/>
    </xf>
    <xf numFmtId="0" fontId="43" fillId="17" borderId="14" xfId="0" applyFont="1" applyFill="1" applyBorder="1" applyAlignment="1">
      <alignment horizontal="left" vertical="center" wrapText="1"/>
    </xf>
    <xf numFmtId="0" fontId="43" fillId="17" borderId="27" xfId="0" applyFont="1" applyFill="1" applyBorder="1" applyAlignment="1">
      <alignment horizontal="left" vertical="center" wrapText="1"/>
    </xf>
    <xf numFmtId="0" fontId="43" fillId="17" borderId="108" xfId="0" applyFont="1" applyFill="1" applyBorder="1" applyAlignment="1">
      <alignment horizontal="left" vertical="center" wrapText="1"/>
    </xf>
    <xf numFmtId="0" fontId="0" fillId="19" borderId="14" xfId="0" applyFill="1" applyBorder="1" applyAlignment="1">
      <alignment horizontal="left" vertical="center" wrapText="1"/>
    </xf>
    <xf numFmtId="0" fontId="0" fillId="19" borderId="27" xfId="0" applyFill="1" applyBorder="1" applyAlignment="1">
      <alignment horizontal="left" vertical="center" wrapText="1"/>
    </xf>
    <xf numFmtId="0" fontId="0" fillId="19" borderId="108" xfId="0" applyFill="1" applyBorder="1" applyAlignment="1">
      <alignment horizontal="left" vertical="center" wrapText="1"/>
    </xf>
    <xf numFmtId="0" fontId="0" fillId="20" borderId="109" xfId="0" applyFill="1" applyBorder="1" applyAlignment="1">
      <alignment horizontal="left" vertical="center" wrapText="1"/>
    </xf>
    <xf numFmtId="0" fontId="0" fillId="20" borderId="32" xfId="0" applyFill="1" applyBorder="1" applyAlignment="1">
      <alignment horizontal="left" vertical="center" wrapText="1"/>
    </xf>
    <xf numFmtId="0" fontId="0" fillId="20" borderId="110" xfId="0" applyFill="1" applyBorder="1" applyAlignment="1">
      <alignment horizontal="left" vertical="center" wrapText="1"/>
    </xf>
    <xf numFmtId="0" fontId="21" fillId="21" borderId="14" xfId="0" applyFont="1" applyFill="1" applyBorder="1" applyAlignment="1">
      <alignment horizontal="left" vertical="center" wrapText="1"/>
    </xf>
    <xf numFmtId="0" fontId="0" fillId="0" borderId="27" xfId="0" applyBorder="1" applyAlignment="1">
      <alignment vertical="center" wrapText="1"/>
    </xf>
    <xf numFmtId="0" fontId="0" fillId="0" borderId="28" xfId="0" applyBorder="1" applyAlignment="1">
      <alignment vertical="center" wrapText="1"/>
    </xf>
    <xf numFmtId="0" fontId="40" fillId="8" borderId="49" xfId="0" applyFont="1" applyFill="1" applyBorder="1" applyAlignment="1" applyProtection="1">
      <alignment horizontal="center" vertical="center" wrapText="1"/>
    </xf>
    <xf numFmtId="0" fontId="40" fillId="8" borderId="19" xfId="0" applyFont="1" applyFill="1" applyBorder="1" applyAlignment="1" applyProtection="1">
      <alignment horizontal="center" vertical="center" wrapText="1"/>
    </xf>
    <xf numFmtId="0" fontId="40" fillId="8" borderId="20" xfId="0" applyFont="1" applyFill="1" applyBorder="1" applyAlignment="1" applyProtection="1">
      <alignment horizontal="center" vertical="center" wrapText="1"/>
    </xf>
    <xf numFmtId="0" fontId="21" fillId="30" borderId="14" xfId="0" applyFont="1" applyFill="1" applyBorder="1" applyAlignment="1" applyProtection="1">
      <alignment horizontal="left" vertical="center" wrapText="1"/>
    </xf>
    <xf numFmtId="0" fontId="21" fillId="30" borderId="27" xfId="0" applyFont="1" applyFill="1" applyBorder="1" applyAlignment="1" applyProtection="1">
      <alignment horizontal="left" vertical="center" wrapText="1"/>
    </xf>
    <xf numFmtId="0" fontId="21" fillId="30" borderId="28" xfId="0" applyFont="1" applyFill="1" applyBorder="1" applyAlignment="1" applyProtection="1">
      <alignment horizontal="left" vertical="center" wrapText="1"/>
    </xf>
    <xf numFmtId="0" fontId="41" fillId="0" borderId="91" xfId="0" applyFont="1" applyBorder="1" applyAlignment="1">
      <alignment vertical="center" wrapText="1"/>
    </xf>
    <xf numFmtId="0" fontId="42" fillId="0" borderId="91" xfId="0" applyFont="1" applyBorder="1" applyAlignment="1">
      <alignment wrapText="1"/>
    </xf>
    <xf numFmtId="0" fontId="21" fillId="30" borderId="84" xfId="0" applyFont="1" applyFill="1" applyBorder="1" applyAlignment="1" applyProtection="1">
      <alignment vertical="center" wrapText="1"/>
    </xf>
    <xf numFmtId="0" fontId="21" fillId="30" borderId="27" xfId="0" applyFont="1" applyFill="1" applyBorder="1" applyAlignment="1" applyProtection="1">
      <alignment vertical="center" wrapText="1"/>
    </xf>
    <xf numFmtId="0" fontId="21" fillId="10" borderId="14" xfId="0" applyFont="1" applyFill="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21" fillId="0" borderId="28" xfId="0" applyFont="1" applyBorder="1" applyAlignment="1" applyProtection="1">
      <alignment vertical="center" wrapText="1"/>
      <protection locked="0"/>
    </xf>
    <xf numFmtId="0" fontId="21" fillId="30" borderId="28" xfId="0" applyFont="1" applyFill="1" applyBorder="1" applyAlignment="1" applyProtection="1">
      <alignment vertical="center" wrapText="1"/>
    </xf>
    <xf numFmtId="0" fontId="33" fillId="4" borderId="9" xfId="0" applyFont="1" applyFill="1" applyBorder="1" applyAlignment="1" applyProtection="1">
      <alignment horizontal="center" vertical="center" wrapText="1"/>
    </xf>
    <xf numFmtId="0" fontId="39" fillId="0" borderId="6" xfId="0" applyFont="1" applyBorder="1" applyAlignment="1" applyProtection="1">
      <alignment horizontal="center" vertical="center" wrapText="1"/>
    </xf>
    <xf numFmtId="0" fontId="39" fillId="0" borderId="6" xfId="0" applyFont="1" applyBorder="1" applyAlignment="1" applyProtection="1">
      <alignment wrapText="1"/>
    </xf>
    <xf numFmtId="0" fontId="0" fillId="0" borderId="197" xfId="0" applyBorder="1" applyAlignment="1">
      <alignment wrapText="1"/>
    </xf>
    <xf numFmtId="0" fontId="0" fillId="0" borderId="28" xfId="0" applyBorder="1" applyAlignment="1" applyProtection="1">
      <alignment wrapText="1"/>
      <protection locked="0"/>
    </xf>
    <xf numFmtId="0" fontId="0" fillId="30" borderId="7" xfId="0" applyFill="1" applyBorder="1" applyAlignment="1">
      <alignment wrapText="1"/>
    </xf>
    <xf numFmtId="0" fontId="0" fillId="0" borderId="28" xfId="0" applyBorder="1" applyAlignment="1">
      <alignment wrapText="1"/>
    </xf>
    <xf numFmtId="0" fontId="21" fillId="10" borderId="7" xfId="0" applyFont="1" applyFill="1" applyBorder="1" applyAlignment="1" applyProtection="1">
      <alignment vertical="center" wrapText="1"/>
      <protection locked="0"/>
    </xf>
    <xf numFmtId="0" fontId="0" fillId="0" borderId="7" xfId="0" applyBorder="1" applyAlignment="1" applyProtection="1">
      <alignment wrapText="1"/>
      <protection locked="0"/>
    </xf>
    <xf numFmtId="0" fontId="0" fillId="0" borderId="27" xfId="0" applyBorder="1" applyAlignment="1">
      <alignment wrapText="1"/>
    </xf>
    <xf numFmtId="0" fontId="0" fillId="0" borderId="27" xfId="0" applyBorder="1" applyAlignment="1" applyProtection="1">
      <alignment wrapText="1"/>
      <protection locked="0"/>
    </xf>
    <xf numFmtId="0" fontId="0" fillId="0" borderId="28" xfId="0" applyBorder="1" applyAlignment="1" applyProtection="1">
      <alignment vertical="center" wrapText="1"/>
      <protection locked="0"/>
    </xf>
    <xf numFmtId="0" fontId="21" fillId="30" borderId="14" xfId="0" applyFont="1" applyFill="1" applyBorder="1" applyAlignment="1" applyProtection="1">
      <alignment vertical="center" wrapText="1"/>
    </xf>
    <xf numFmtId="0" fontId="33" fillId="29" borderId="198" xfId="0" applyFont="1" applyFill="1" applyBorder="1" applyAlignment="1" applyProtection="1">
      <alignment horizontal="center" vertical="center" wrapText="1"/>
    </xf>
    <xf numFmtId="0" fontId="0" fillId="0" borderId="6" xfId="0" applyBorder="1" applyAlignment="1">
      <alignment wrapText="1"/>
    </xf>
    <xf numFmtId="0" fontId="33" fillId="29" borderId="196" xfId="0" applyFont="1" applyFill="1" applyBorder="1" applyAlignment="1" applyProtection="1">
      <alignment horizontal="center" vertical="center" wrapText="1"/>
    </xf>
    <xf numFmtId="0" fontId="0" fillId="0" borderId="97" xfId="0" applyBorder="1" applyAlignment="1">
      <alignment wrapText="1"/>
    </xf>
    <xf numFmtId="0" fontId="36" fillId="13" borderId="49" xfId="0" applyFont="1" applyFill="1" applyBorder="1" applyAlignment="1" applyProtection="1">
      <alignment horizontal="left" vertical="top" wrapText="1"/>
    </xf>
    <xf numFmtId="0" fontId="36" fillId="13" borderId="19" xfId="0" applyFont="1" applyFill="1" applyBorder="1" applyAlignment="1">
      <alignment horizontal="left" vertical="top" wrapText="1"/>
    </xf>
    <xf numFmtId="0" fontId="36" fillId="13" borderId="20" xfId="0" applyFont="1" applyFill="1" applyBorder="1" applyAlignment="1">
      <alignment horizontal="left" vertical="top" wrapText="1"/>
    </xf>
    <xf numFmtId="0" fontId="24" fillId="4" borderId="224" xfId="0" applyFont="1" applyFill="1" applyBorder="1" applyAlignment="1" applyProtection="1">
      <alignment horizontal="center" vertical="center" wrapText="1"/>
    </xf>
    <xf numFmtId="0" fontId="0" fillId="0" borderId="225" xfId="0" applyBorder="1" applyAlignment="1">
      <alignment horizontal="center" vertical="center" wrapText="1"/>
    </xf>
    <xf numFmtId="0" fontId="36" fillId="13" borderId="9" xfId="0" applyFont="1" applyFill="1" applyBorder="1" applyAlignment="1" applyProtection="1">
      <alignment horizontal="left" vertical="top" wrapText="1"/>
    </xf>
    <xf numFmtId="0" fontId="51" fillId="0" borderId="6" xfId="0" applyFont="1" applyBorder="1" applyAlignment="1">
      <alignment horizontal="left" vertical="top" wrapText="1"/>
    </xf>
    <xf numFmtId="0" fontId="51" fillId="0" borderId="57" xfId="0" applyFont="1" applyBorder="1" applyAlignment="1">
      <alignment horizontal="left" vertical="top" wrapText="1"/>
    </xf>
    <xf numFmtId="0" fontId="51" fillId="0" borderId="79" xfId="0" applyFont="1" applyBorder="1" applyAlignment="1">
      <alignment horizontal="left" vertical="top" wrapText="1"/>
    </xf>
    <xf numFmtId="0" fontId="51" fillId="0" borderId="0" xfId="0" applyFont="1" applyAlignment="1">
      <alignment horizontal="left" vertical="top" wrapText="1"/>
    </xf>
    <xf numFmtId="0" fontId="51" fillId="0" borderId="17" xfId="0" applyFont="1" applyBorder="1" applyAlignment="1">
      <alignment horizontal="left" vertical="top" wrapText="1"/>
    </xf>
    <xf numFmtId="0" fontId="51" fillId="0" borderId="129" xfId="0" applyFont="1" applyBorder="1" applyAlignment="1">
      <alignment horizontal="left" vertical="top" wrapText="1"/>
    </xf>
    <xf numFmtId="0" fontId="51" fillId="0" borderId="130" xfId="0" applyFont="1" applyBorder="1" applyAlignment="1">
      <alignment horizontal="left" vertical="top" wrapText="1"/>
    </xf>
    <xf numFmtId="0" fontId="51" fillId="0" borderId="64" xfId="0" applyFont="1" applyBorder="1" applyAlignment="1">
      <alignment horizontal="left" vertical="top" wrapText="1"/>
    </xf>
    <xf numFmtId="0" fontId="51" fillId="13" borderId="9" xfId="0" applyFont="1" applyFill="1" applyBorder="1" applyAlignment="1" applyProtection="1">
      <alignment horizontal="left" vertical="top" wrapText="1"/>
    </xf>
    <xf numFmtId="0" fontId="51" fillId="13" borderId="6" xfId="0" applyFont="1" applyFill="1" applyBorder="1" applyAlignment="1">
      <alignment horizontal="left" vertical="top" wrapText="1"/>
    </xf>
    <xf numFmtId="0" fontId="51" fillId="13" borderId="57" xfId="0" applyFont="1" applyFill="1" applyBorder="1" applyAlignment="1">
      <alignment horizontal="left" vertical="top" wrapText="1"/>
    </xf>
    <xf numFmtId="0" fontId="9" fillId="13" borderId="49" xfId="0" applyFont="1" applyFill="1" applyBorder="1" applyAlignment="1" applyProtection="1">
      <alignment vertical="center" wrapText="1"/>
    </xf>
    <xf numFmtId="0" fontId="0" fillId="13" borderId="19" xfId="0" applyFont="1" applyFill="1" applyBorder="1" applyAlignment="1" applyProtection="1">
      <alignment vertical="center" wrapText="1"/>
    </xf>
    <xf numFmtId="0" fontId="52" fillId="16" borderId="49" xfId="0" applyFont="1" applyFill="1" applyBorder="1" applyAlignment="1" applyProtection="1">
      <alignment horizontal="left" vertical="top" wrapText="1"/>
    </xf>
    <xf numFmtId="0" fontId="19" fillId="16" borderId="19" xfId="0" applyFont="1" applyFill="1" applyBorder="1" applyAlignment="1" applyProtection="1">
      <alignment horizontal="left" vertical="top" wrapText="1"/>
    </xf>
    <xf numFmtId="0" fontId="19" fillId="16" borderId="20" xfId="0" applyFont="1" applyFill="1" applyBorder="1" applyAlignment="1" applyProtection="1">
      <alignment horizontal="left" vertical="top" wrapText="1"/>
    </xf>
    <xf numFmtId="0" fontId="24" fillId="29" borderId="79" xfId="0" applyFont="1" applyFill="1" applyBorder="1" applyAlignment="1" applyProtection="1">
      <alignment horizontal="right" vertical="center" wrapText="1"/>
    </xf>
    <xf numFmtId="0" fontId="0" fillId="0" borderId="0" xfId="0" applyAlignment="1" applyProtection="1">
      <alignment vertical="center" wrapText="1"/>
    </xf>
    <xf numFmtId="0" fontId="48" fillId="16" borderId="222" xfId="0" applyFont="1" applyFill="1" applyBorder="1" applyAlignment="1" applyProtection="1">
      <alignment horizontal="right" vertical="center" wrapText="1"/>
    </xf>
    <xf numFmtId="0" fontId="0" fillId="0" borderId="222" xfId="0" applyBorder="1" applyAlignment="1">
      <alignment vertical="center" wrapText="1"/>
    </xf>
    <xf numFmtId="0" fontId="0" fillId="0" borderId="223" xfId="0" applyBorder="1" applyAlignment="1">
      <alignment vertical="center" wrapText="1"/>
    </xf>
    <xf numFmtId="0" fontId="36" fillId="13" borderId="9" xfId="0" applyFont="1" applyFill="1" applyBorder="1" applyAlignment="1">
      <alignment horizontal="left" vertical="top" wrapText="1"/>
    </xf>
    <xf numFmtId="0" fontId="36" fillId="13" borderId="6" xfId="0" applyFont="1" applyFill="1" applyBorder="1" applyAlignment="1">
      <alignment horizontal="left" vertical="top" wrapText="1"/>
    </xf>
    <xf numFmtId="0" fontId="36" fillId="13" borderId="57" xfId="0" applyFont="1" applyFill="1" applyBorder="1" applyAlignment="1">
      <alignment horizontal="left" vertical="top" wrapText="1"/>
    </xf>
    <xf numFmtId="0" fontId="36" fillId="13" borderId="79"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17" xfId="0" applyFont="1" applyFill="1" applyBorder="1" applyAlignment="1">
      <alignment horizontal="left" vertical="top" wrapText="1"/>
    </xf>
    <xf numFmtId="0" fontId="36" fillId="13" borderId="129" xfId="0" applyFont="1" applyFill="1" applyBorder="1" applyAlignment="1">
      <alignment horizontal="left" vertical="top" wrapText="1"/>
    </xf>
    <xf numFmtId="0" fontId="36" fillId="13" borderId="130" xfId="0" applyFont="1" applyFill="1" applyBorder="1" applyAlignment="1">
      <alignment horizontal="left" vertical="top" wrapText="1"/>
    </xf>
    <xf numFmtId="0" fontId="36" fillId="13" borderId="64" xfId="0" applyFont="1" applyFill="1" applyBorder="1" applyAlignment="1">
      <alignment horizontal="left" vertical="top" wrapText="1"/>
    </xf>
    <xf numFmtId="0" fontId="51" fillId="13" borderId="9" xfId="0" applyFont="1" applyFill="1" applyBorder="1" applyAlignment="1" applyProtection="1">
      <alignment vertical="top" wrapText="1"/>
    </xf>
    <xf numFmtId="0" fontId="51" fillId="13" borderId="6" xfId="0" applyFont="1" applyFill="1" applyBorder="1" applyAlignment="1">
      <alignment vertical="top" wrapText="1"/>
    </xf>
    <xf numFmtId="0" fontId="51" fillId="13" borderId="57" xfId="0" applyFont="1" applyFill="1" applyBorder="1" applyAlignment="1">
      <alignment vertical="top" wrapText="1"/>
    </xf>
    <xf numFmtId="0" fontId="24" fillId="4" borderId="9" xfId="0" applyFont="1" applyFill="1" applyBorder="1" applyAlignment="1" applyProtection="1">
      <alignment horizontal="center" vertical="center" wrapText="1"/>
    </xf>
    <xf numFmtId="0" fontId="47" fillId="0" borderId="6" xfId="0" applyFont="1" applyBorder="1" applyAlignment="1" applyProtection="1">
      <alignment horizontal="center" vertical="center" wrapText="1"/>
    </xf>
    <xf numFmtId="0" fontId="24" fillId="29" borderId="226" xfId="0" applyFont="1" applyFill="1" applyBorder="1" applyAlignment="1" applyProtection="1">
      <alignment horizontal="center" vertical="center" wrapText="1"/>
    </xf>
    <xf numFmtId="0" fontId="47" fillId="0" borderId="227" xfId="0" applyFont="1" applyBorder="1" applyAlignment="1" applyProtection="1">
      <alignment horizontal="center" vertical="center" wrapText="1"/>
    </xf>
    <xf numFmtId="0" fontId="49" fillId="13" borderId="49" xfId="0" applyFont="1" applyFill="1" applyBorder="1" applyAlignment="1" applyProtection="1">
      <alignment vertical="center" wrapText="1"/>
    </xf>
    <xf numFmtId="0" fontId="51" fillId="13" borderId="20" xfId="0" applyFont="1" applyFill="1" applyBorder="1" applyAlignment="1" applyProtection="1">
      <alignment vertical="center" wrapText="1"/>
    </xf>
    <xf numFmtId="0" fontId="24" fillId="4" borderId="79" xfId="0" applyFont="1" applyFill="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3" fillId="0" borderId="218" xfId="0" applyFont="1" applyFill="1" applyBorder="1" applyAlignment="1" applyProtection="1">
      <alignment horizontal="left" vertical="top" wrapText="1"/>
      <protection locked="0"/>
    </xf>
    <xf numFmtId="0" fontId="3" fillId="0" borderId="219" xfId="0" applyFont="1" applyBorder="1" applyAlignment="1" applyProtection="1">
      <alignment horizontal="left" vertical="top" wrapText="1"/>
      <protection locked="0"/>
    </xf>
    <xf numFmtId="0" fontId="3" fillId="0" borderId="220" xfId="0" applyFont="1" applyBorder="1" applyAlignment="1" applyProtection="1">
      <alignment horizontal="left" vertical="top" wrapText="1"/>
      <protection locked="0"/>
    </xf>
    <xf numFmtId="0" fontId="3" fillId="13" borderId="5" xfId="0" applyFont="1" applyFill="1" applyBorder="1" applyAlignment="1" applyProtection="1">
      <alignment horizontal="left" vertical="top" wrapText="1"/>
    </xf>
    <xf numFmtId="0" fontId="3" fillId="13" borderId="95" xfId="0" applyFont="1" applyFill="1" applyBorder="1" applyAlignment="1" applyProtection="1">
      <alignment horizontal="left" vertical="top" wrapText="1"/>
    </xf>
    <xf numFmtId="0" fontId="3" fillId="13" borderId="142" xfId="0" applyFont="1" applyFill="1" applyBorder="1" applyAlignment="1" applyProtection="1">
      <alignment horizontal="left" vertical="top" wrapText="1"/>
    </xf>
    <xf numFmtId="0" fontId="47" fillId="0" borderId="0" xfId="0" applyFont="1" applyBorder="1" applyAlignment="1" applyProtection="1">
      <alignment horizontal="right" vertical="center" wrapText="1"/>
    </xf>
    <xf numFmtId="0" fontId="24" fillId="4" borderId="6" xfId="0" applyFont="1" applyFill="1" applyBorder="1" applyAlignment="1" applyProtection="1">
      <alignment horizontal="center" vertical="center" wrapText="1"/>
    </xf>
    <xf numFmtId="0" fontId="0" fillId="0" borderId="57" xfId="0" applyBorder="1" applyAlignment="1" applyProtection="1">
      <alignment horizontal="center" vertical="center" wrapText="1"/>
    </xf>
    <xf numFmtId="0" fontId="3" fillId="0" borderId="214" xfId="0" applyFont="1" applyFill="1" applyBorder="1" applyAlignment="1" applyProtection="1">
      <alignment horizontal="left" vertical="top" wrapText="1"/>
      <protection locked="0"/>
    </xf>
    <xf numFmtId="0" fontId="3" fillId="0" borderId="215" xfId="0" applyFont="1" applyBorder="1" applyAlignment="1" applyProtection="1">
      <alignment horizontal="left" vertical="top" wrapText="1"/>
      <protection locked="0"/>
    </xf>
    <xf numFmtId="0" fontId="3" fillId="0" borderId="216" xfId="0" applyFont="1" applyBorder="1" applyAlignment="1" applyProtection="1">
      <alignment horizontal="left" vertical="top" wrapText="1"/>
      <protection locked="0"/>
    </xf>
    <xf numFmtId="0" fontId="0" fillId="0" borderId="79" xfId="0" applyBorder="1" applyAlignment="1">
      <alignment vertical="center" wrapText="1"/>
    </xf>
    <xf numFmtId="0" fontId="0" fillId="0" borderId="0" xfId="0" applyBorder="1" applyAlignment="1">
      <alignment vertical="center" wrapText="1"/>
    </xf>
    <xf numFmtId="0" fontId="48" fillId="16" borderId="202" xfId="0" applyFont="1" applyFill="1" applyBorder="1" applyAlignment="1" applyProtection="1">
      <alignment horizontal="right" vertical="center" wrapText="1"/>
    </xf>
    <xf numFmtId="0" fontId="0" fillId="0" borderId="202" xfId="0" applyBorder="1" applyAlignment="1">
      <alignment vertical="center" wrapText="1"/>
    </xf>
    <xf numFmtId="0" fontId="0" fillId="0" borderId="203" xfId="0" applyBorder="1" applyAlignment="1">
      <alignment vertical="center" wrapText="1"/>
    </xf>
    <xf numFmtId="0" fontId="48" fillId="16" borderId="204" xfId="0" applyFont="1" applyFill="1" applyBorder="1" applyAlignment="1" applyProtection="1">
      <alignment horizontal="right" vertical="center" wrapText="1"/>
    </xf>
    <xf numFmtId="0" fontId="0" fillId="0" borderId="204" xfId="0" applyBorder="1" applyAlignment="1">
      <alignment vertical="center" wrapText="1"/>
    </xf>
    <xf numFmtId="0" fontId="0" fillId="0" borderId="205" xfId="0" applyBorder="1" applyAlignment="1">
      <alignment vertical="center" wrapText="1"/>
    </xf>
    <xf numFmtId="0" fontId="9" fillId="13" borderId="79" xfId="0" applyFont="1" applyFill="1" applyBorder="1" applyAlignment="1" applyProtection="1">
      <alignment vertical="center" wrapText="1"/>
    </xf>
    <xf numFmtId="0" fontId="51" fillId="13" borderId="0" xfId="0" applyFont="1" applyFill="1" applyAlignment="1" applyProtection="1">
      <alignment vertical="center" wrapText="1"/>
    </xf>
    <xf numFmtId="0" fontId="3" fillId="13" borderId="143" xfId="0" applyFont="1" applyFill="1" applyBorder="1" applyAlignment="1" applyProtection="1">
      <alignment horizontal="left" vertical="top" wrapText="1"/>
    </xf>
    <xf numFmtId="0" fontId="3" fillId="13" borderId="97" xfId="0" applyFont="1" applyFill="1" applyBorder="1" applyAlignment="1" applyProtection="1">
      <alignment horizontal="left" vertical="top" wrapText="1"/>
    </xf>
    <xf numFmtId="0" fontId="3" fillId="13" borderId="206" xfId="0" applyFont="1" applyFill="1" applyBorder="1" applyAlignment="1" applyProtection="1">
      <alignment horizontal="left" vertical="top" wrapText="1"/>
    </xf>
    <xf numFmtId="0" fontId="3" fillId="13" borderId="4" xfId="0" applyFont="1" applyFill="1" applyBorder="1" applyAlignment="1" applyProtection="1">
      <alignment horizontal="left" vertical="top" wrapText="1"/>
    </xf>
    <xf numFmtId="0" fontId="3" fillId="13" borderId="7" xfId="0" applyFont="1" applyFill="1" applyBorder="1" applyAlignment="1" applyProtection="1">
      <alignment horizontal="left" vertical="top" wrapText="1"/>
    </xf>
    <xf numFmtId="0" fontId="3" fillId="13" borderId="14" xfId="0" applyFont="1" applyFill="1" applyBorder="1" applyAlignment="1" applyProtection="1">
      <alignment horizontal="left" vertical="top" wrapText="1"/>
    </xf>
    <xf numFmtId="0" fontId="36" fillId="0" borderId="6" xfId="0" applyFont="1" applyBorder="1" applyAlignment="1">
      <alignment horizontal="left" vertical="top" wrapText="1"/>
    </xf>
    <xf numFmtId="0" fontId="36" fillId="0" borderId="57" xfId="0" applyFont="1" applyBorder="1" applyAlignment="1">
      <alignment horizontal="left" vertical="top" wrapText="1"/>
    </xf>
    <xf numFmtId="0" fontId="36" fillId="0" borderId="79" xfId="0" applyFont="1" applyBorder="1" applyAlignment="1">
      <alignment horizontal="left" vertical="top" wrapText="1"/>
    </xf>
    <xf numFmtId="0" fontId="36" fillId="0" borderId="0" xfId="0" applyFont="1" applyAlignment="1">
      <alignment horizontal="left" vertical="top" wrapText="1"/>
    </xf>
    <xf numFmtId="0" fontId="36" fillId="0" borderId="17" xfId="0" applyFont="1" applyBorder="1" applyAlignment="1">
      <alignment horizontal="left" vertical="top" wrapText="1"/>
    </xf>
    <xf numFmtId="0" fontId="36" fillId="0" borderId="129" xfId="0" applyFont="1" applyBorder="1" applyAlignment="1">
      <alignment horizontal="left" vertical="top" wrapText="1"/>
    </xf>
    <xf numFmtId="0" fontId="36" fillId="0" borderId="130" xfId="0" applyFont="1" applyBorder="1" applyAlignment="1">
      <alignment horizontal="left" vertical="top" wrapText="1"/>
    </xf>
    <xf numFmtId="0" fontId="36" fillId="0" borderId="64" xfId="0" applyFont="1" applyBorder="1" applyAlignment="1">
      <alignment horizontal="left" vertical="top" wrapText="1"/>
    </xf>
    <xf numFmtId="0" fontId="6" fillId="35" borderId="49" xfId="0" applyFont="1" applyFill="1" applyBorder="1" applyAlignment="1" applyProtection="1">
      <alignment horizontal="left" vertical="top" wrapText="1"/>
    </xf>
    <xf numFmtId="0" fontId="0" fillId="35" borderId="19" xfId="0" applyFill="1" applyBorder="1" applyAlignment="1" applyProtection="1">
      <alignment horizontal="left" vertical="top" wrapText="1"/>
    </xf>
    <xf numFmtId="0" fontId="0" fillId="35" borderId="20" xfId="0" applyFill="1" applyBorder="1" applyAlignment="1" applyProtection="1">
      <alignment horizontal="left" vertical="top" wrapText="1"/>
    </xf>
    <xf numFmtId="0" fontId="24" fillId="29" borderId="211" xfId="0" applyFont="1" applyFill="1" applyBorder="1" applyAlignment="1" applyProtection="1">
      <alignment horizontal="center" vertical="center" wrapText="1"/>
    </xf>
    <xf numFmtId="0" fontId="47" fillId="0" borderId="212" xfId="0" applyFont="1" applyBorder="1" applyAlignment="1" applyProtection="1">
      <alignment horizontal="center" vertical="center" wrapText="1"/>
    </xf>
    <xf numFmtId="0" fontId="24" fillId="4" borderId="144" xfId="0" applyFont="1" applyFill="1" applyBorder="1" applyAlignment="1" applyProtection="1">
      <alignment horizontal="center" vertical="center" wrapText="1"/>
    </xf>
    <xf numFmtId="0" fontId="6" fillId="14" borderId="49" xfId="0" applyFont="1" applyFill="1" applyBorder="1" applyAlignment="1" applyProtection="1">
      <alignment horizontal="left" vertical="top" wrapText="1"/>
    </xf>
    <xf numFmtId="0" fontId="0" fillId="14" borderId="19" xfId="0" applyFill="1" applyBorder="1" applyAlignment="1" applyProtection="1">
      <alignment horizontal="left" vertical="top" wrapText="1"/>
    </xf>
    <xf numFmtId="0" fontId="0" fillId="14" borderId="20" xfId="0" applyFill="1" applyBorder="1" applyAlignment="1" applyProtection="1">
      <alignment horizontal="left" vertical="top" wrapText="1"/>
    </xf>
    <xf numFmtId="0" fontId="4" fillId="35" borderId="49" xfId="0" applyFont="1" applyFill="1" applyBorder="1" applyAlignment="1" applyProtection="1">
      <alignment horizontal="left" vertical="center" wrapText="1"/>
    </xf>
    <xf numFmtId="0" fontId="4" fillId="35" borderId="20" xfId="0" applyFont="1" applyFill="1" applyBorder="1" applyAlignment="1" applyProtection="1">
      <alignment horizontal="left" vertical="center" wrapText="1"/>
    </xf>
    <xf numFmtId="0" fontId="3" fillId="0" borderId="221" xfId="0" applyFont="1" applyFill="1" applyBorder="1" applyAlignment="1" applyProtection="1">
      <alignment horizontal="left" vertical="top" wrapText="1"/>
      <protection locked="0"/>
    </xf>
    <xf numFmtId="0" fontId="3" fillId="0" borderId="222" xfId="0" applyFont="1" applyBorder="1" applyAlignment="1" applyProtection="1">
      <alignment horizontal="left" vertical="top" wrapText="1"/>
      <protection locked="0"/>
    </xf>
    <xf numFmtId="0" fontId="3" fillId="0" borderId="223" xfId="0" applyFont="1" applyBorder="1" applyAlignment="1" applyProtection="1">
      <alignment horizontal="left" vertical="top" wrapText="1"/>
      <protection locked="0"/>
    </xf>
    <xf numFmtId="0" fontId="0" fillId="0" borderId="0" xfId="0" applyBorder="1" applyAlignment="1" applyProtection="1">
      <alignment vertical="center" wrapText="1"/>
    </xf>
    <xf numFmtId="173" fontId="4" fillId="13" borderId="49" xfId="0" applyNumberFormat="1" applyFont="1" applyFill="1" applyBorder="1" applyAlignment="1" applyProtection="1">
      <alignment horizontal="left" vertical="center" wrapText="1"/>
    </xf>
    <xf numFmtId="173" fontId="0" fillId="13" borderId="19" xfId="0" applyNumberFormat="1" applyFill="1" applyBorder="1" applyAlignment="1" applyProtection="1">
      <alignment horizontal="left" vertical="center" wrapText="1"/>
    </xf>
    <xf numFmtId="173" fontId="0" fillId="13" borderId="20" xfId="0" applyNumberFormat="1" applyFill="1" applyBorder="1" applyAlignment="1" applyProtection="1">
      <alignment horizontal="left" vertical="center" wrapText="1"/>
    </xf>
    <xf numFmtId="0" fontId="13" fillId="0" borderId="49" xfId="0" applyFont="1" applyFill="1" applyBorder="1" applyAlignment="1" applyProtection="1">
      <alignment horizontal="left" vertical="center" wrapText="1"/>
      <protection locked="0"/>
    </xf>
    <xf numFmtId="0" fontId="42" fillId="0" borderId="19"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 fillId="13" borderId="60" xfId="0" applyFont="1" applyFill="1" applyBorder="1" applyAlignment="1" applyProtection="1">
      <alignment horizontal="left" vertical="center" wrapText="1"/>
    </xf>
    <xf numFmtId="0" fontId="4" fillId="13" borderId="145" xfId="0" applyFont="1" applyFill="1" applyBorder="1" applyAlignment="1" applyProtection="1">
      <alignment horizontal="left" vertical="center" wrapText="1"/>
    </xf>
    <xf numFmtId="0" fontId="4" fillId="13" borderId="58" xfId="0" applyFont="1" applyFill="1" applyBorder="1" applyAlignment="1" applyProtection="1">
      <alignment horizontal="left" vertical="center" wrapText="1"/>
    </xf>
    <xf numFmtId="0" fontId="24" fillId="4" borderId="49" xfId="0" applyFont="1" applyFill="1" applyBorder="1" applyAlignment="1" applyProtection="1">
      <alignment horizontal="right" vertical="center" wrapText="1"/>
    </xf>
    <xf numFmtId="0" fontId="0" fillId="0" borderId="19" xfId="0" applyBorder="1" applyAlignment="1" applyProtection="1">
      <alignment wrapText="1"/>
    </xf>
    <xf numFmtId="0" fontId="4" fillId="13" borderId="61" xfId="0" applyFont="1" applyFill="1" applyBorder="1" applyAlignment="1" applyProtection="1">
      <alignment horizontal="left" vertical="center" wrapText="1"/>
    </xf>
    <xf numFmtId="0" fontId="32" fillId="13" borderId="61" xfId="0" applyFont="1" applyFill="1" applyBorder="1" applyAlignment="1" applyProtection="1">
      <alignment wrapText="1"/>
    </xf>
    <xf numFmtId="2" fontId="4" fillId="3" borderId="9" xfId="0" applyNumberFormat="1" applyFont="1" applyFill="1" applyBorder="1" applyAlignment="1" applyProtection="1">
      <alignment horizontal="center" vertical="center" wrapText="1"/>
    </xf>
    <xf numFmtId="0" fontId="0" fillId="0" borderId="57" xfId="0" applyBorder="1" applyAlignment="1" applyProtection="1">
      <alignment wrapText="1"/>
    </xf>
    <xf numFmtId="0" fontId="24" fillId="4" borderId="0" xfId="0" applyFont="1" applyFill="1" applyBorder="1" applyAlignment="1" applyProtection="1">
      <alignment horizontal="center" vertical="center" wrapText="1"/>
    </xf>
    <xf numFmtId="0" fontId="4" fillId="14" borderId="49" xfId="0" applyFont="1" applyFill="1" applyBorder="1" applyAlignment="1" applyProtection="1">
      <alignment horizontal="left" vertical="center" wrapText="1"/>
    </xf>
    <xf numFmtId="0" fontId="4" fillId="14" borderId="19" xfId="0" applyFont="1" applyFill="1" applyBorder="1" applyAlignment="1" applyProtection="1">
      <alignment horizontal="left" vertical="center" wrapText="1"/>
    </xf>
    <xf numFmtId="0" fontId="4" fillId="14" borderId="20" xfId="0" applyFont="1" applyFill="1" applyBorder="1" applyAlignment="1" applyProtection="1">
      <alignment horizontal="left" vertical="center" wrapText="1"/>
    </xf>
    <xf numFmtId="0" fontId="4" fillId="13" borderId="87" xfId="0" applyFont="1" applyFill="1" applyBorder="1" applyAlignment="1" applyProtection="1">
      <alignment horizontal="left" vertical="center" wrapText="1"/>
    </xf>
    <xf numFmtId="0" fontId="4" fillId="13" borderId="126" xfId="0" applyFont="1" applyFill="1" applyBorder="1" applyAlignment="1" applyProtection="1">
      <alignment horizontal="left" vertical="center" wrapText="1"/>
    </xf>
    <xf numFmtId="0" fontId="4" fillId="13" borderId="59" xfId="0" applyFont="1" applyFill="1" applyBorder="1" applyAlignment="1" applyProtection="1">
      <alignment horizontal="left" vertical="center" wrapText="1"/>
    </xf>
    <xf numFmtId="0" fontId="24" fillId="29" borderId="217" xfId="0" applyFont="1" applyFill="1" applyBorder="1" applyAlignment="1" applyProtection="1">
      <alignment horizontal="center" vertical="center" wrapText="1"/>
    </xf>
    <xf numFmtId="0" fontId="36" fillId="13" borderId="129" xfId="0" applyFont="1" applyFill="1" applyBorder="1" applyAlignment="1" applyProtection="1">
      <alignment vertical="top" wrapText="1"/>
    </xf>
    <xf numFmtId="0" fontId="51" fillId="13" borderId="130" xfId="0" applyFont="1" applyFill="1" applyBorder="1" applyAlignment="1" applyProtection="1">
      <alignment vertical="top" wrapText="1"/>
    </xf>
    <xf numFmtId="0" fontId="0" fillId="0" borderId="64" xfId="0" applyBorder="1" applyAlignment="1">
      <alignment vertical="top" wrapText="1"/>
    </xf>
    <xf numFmtId="0" fontId="0" fillId="13" borderId="20" xfId="0" applyFont="1" applyFill="1" applyBorder="1" applyAlignment="1" applyProtection="1">
      <alignment vertical="center" wrapText="1"/>
    </xf>
    <xf numFmtId="0" fontId="36" fillId="13" borderId="49" xfId="0" applyFont="1" applyFill="1" applyBorder="1" applyAlignment="1" applyProtection="1">
      <alignment vertical="top" wrapText="1"/>
    </xf>
    <xf numFmtId="0" fontId="51" fillId="13" borderId="19" xfId="0" applyFont="1" applyFill="1" applyBorder="1" applyAlignment="1" applyProtection="1">
      <alignment vertical="top" wrapText="1"/>
    </xf>
    <xf numFmtId="0" fontId="0" fillId="0" borderId="19" xfId="0" applyBorder="1" applyAlignment="1">
      <alignment vertical="top" wrapText="1"/>
    </xf>
    <xf numFmtId="0" fontId="4" fillId="13" borderId="19" xfId="0" applyFont="1" applyFill="1" applyBorder="1" applyAlignment="1" applyProtection="1">
      <alignment horizontal="left" vertical="center" wrapText="1"/>
    </xf>
    <xf numFmtId="0" fontId="0" fillId="13" borderId="19" xfId="0" applyFill="1" applyBorder="1" applyAlignment="1" applyProtection="1">
      <alignment horizontal="left" vertical="center" wrapText="1"/>
    </xf>
    <xf numFmtId="0" fontId="0" fillId="13" borderId="20" xfId="0" applyFill="1" applyBorder="1" applyAlignment="1" applyProtection="1">
      <alignment horizontal="left" vertical="center" wrapText="1"/>
    </xf>
    <xf numFmtId="0" fontId="6" fillId="35" borderId="49" xfId="0" applyFont="1" applyFill="1" applyBorder="1" applyAlignment="1" applyProtection="1">
      <alignment horizontal="center" vertical="center" wrapText="1"/>
    </xf>
    <xf numFmtId="0" fontId="50" fillId="35" borderId="19" xfId="0" applyFont="1" applyFill="1" applyBorder="1" applyAlignment="1" applyProtection="1">
      <alignment horizontal="center" vertical="center" wrapText="1"/>
    </xf>
    <xf numFmtId="0" fontId="50" fillId="35" borderId="20" xfId="0" applyFont="1" applyFill="1" applyBorder="1" applyAlignment="1" applyProtection="1">
      <alignment horizontal="center" vertical="center" wrapText="1"/>
    </xf>
    <xf numFmtId="0" fontId="3" fillId="4" borderId="49" xfId="0" applyFont="1" applyFill="1" applyBorder="1" applyAlignment="1" applyProtection="1">
      <alignment horizontal="center"/>
    </xf>
    <xf numFmtId="0" fontId="0" fillId="0" borderId="19" xfId="0" applyBorder="1" applyAlignment="1" applyProtection="1">
      <alignment horizontal="center"/>
    </xf>
    <xf numFmtId="0" fontId="0" fillId="0" borderId="20" xfId="0" applyBorder="1" applyAlignment="1" applyProtection="1">
      <alignment horizontal="center"/>
    </xf>
    <xf numFmtId="0" fontId="24" fillId="4" borderId="210" xfId="0" applyFont="1" applyFill="1" applyBorder="1" applyAlignment="1" applyProtection="1">
      <alignment horizontal="center" vertical="center" wrapText="1"/>
    </xf>
    <xf numFmtId="0" fontId="47" fillId="0" borderId="210" xfId="0" applyFont="1" applyBorder="1" applyAlignment="1" applyProtection="1">
      <alignment wrapText="1"/>
    </xf>
    <xf numFmtId="0" fontId="47" fillId="0" borderId="213" xfId="0" applyFont="1" applyBorder="1" applyAlignment="1" applyProtection="1">
      <alignment wrapText="1"/>
    </xf>
    <xf numFmtId="0" fontId="4" fillId="13" borderId="49" xfId="0" applyFont="1" applyFill="1" applyBorder="1" applyAlignment="1" applyProtection="1">
      <alignment horizontal="left" vertical="center" wrapText="1"/>
    </xf>
    <xf numFmtId="0" fontId="0" fillId="35" borderId="20" xfId="0" applyFill="1" applyBorder="1" applyAlignment="1" applyProtection="1">
      <alignment horizontal="left" vertical="center" wrapText="1"/>
    </xf>
    <xf numFmtId="171" fontId="4" fillId="13" borderId="49" xfId="0" applyNumberFormat="1" applyFont="1" applyFill="1" applyBorder="1" applyAlignment="1" applyProtection="1">
      <alignment horizontal="left" vertical="center" wrapText="1"/>
    </xf>
    <xf numFmtId="171" fontId="0" fillId="13" borderId="19" xfId="0" applyNumberFormat="1" applyFill="1" applyBorder="1" applyAlignment="1" applyProtection="1">
      <alignment horizontal="left" vertical="center" wrapText="1"/>
    </xf>
    <xf numFmtId="171" fontId="0" fillId="13" borderId="20" xfId="0" applyNumberFormat="1" applyFill="1" applyBorder="1" applyAlignment="1" applyProtection="1">
      <alignment horizontal="left" vertical="center" wrapText="1"/>
    </xf>
    <xf numFmtId="0" fontId="24" fillId="4" borderId="207" xfId="0" applyFont="1" applyFill="1" applyBorder="1" applyAlignment="1" applyProtection="1">
      <alignment horizontal="center" vertical="center" wrapText="1"/>
    </xf>
    <xf numFmtId="0" fontId="47" fillId="0" borderId="208" xfId="0" applyFont="1" applyBorder="1" applyAlignment="1" applyProtection="1">
      <alignment horizontal="center" vertical="center" wrapText="1"/>
    </xf>
    <xf numFmtId="0" fontId="24" fillId="4" borderId="209" xfId="0" applyFont="1" applyFill="1" applyBorder="1" applyAlignment="1" applyProtection="1">
      <alignment horizontal="center" vertical="center" wrapText="1"/>
    </xf>
    <xf numFmtId="0" fontId="0" fillId="0" borderId="210" xfId="0" applyBorder="1" applyAlignment="1" applyProtection="1">
      <alignment horizontal="center" wrapText="1"/>
    </xf>
    <xf numFmtId="0" fontId="24" fillId="4" borderId="79" xfId="0" applyFont="1" applyFill="1" applyBorder="1" applyAlignment="1" applyProtection="1">
      <alignment horizontal="center" wrapText="1"/>
    </xf>
    <xf numFmtId="0" fontId="0" fillId="0" borderId="0" xfId="0" applyAlignment="1">
      <alignment wrapText="1"/>
    </xf>
    <xf numFmtId="0" fontId="28" fillId="13" borderId="199" xfId="0" applyFont="1" applyFill="1" applyBorder="1" applyAlignment="1" applyProtection="1">
      <alignment horizontal="center" vertical="center" wrapText="1"/>
    </xf>
    <xf numFmtId="0" fontId="0" fillId="0" borderId="200" xfId="0" applyBorder="1" applyAlignment="1">
      <alignment wrapText="1"/>
    </xf>
    <xf numFmtId="0" fontId="0" fillId="0" borderId="201" xfId="0" applyBorder="1" applyAlignment="1">
      <alignment wrapText="1"/>
    </xf>
    <xf numFmtId="0" fontId="4" fillId="13" borderId="79" xfId="0" applyFont="1" applyFill="1" applyBorder="1" applyAlignment="1" applyProtection="1">
      <alignment horizontal="left" vertical="center" wrapText="1"/>
    </xf>
    <xf numFmtId="0" fontId="28" fillId="13" borderId="0" xfId="0" applyFont="1" applyFill="1" applyAlignment="1" applyProtection="1">
      <alignment wrapText="1"/>
    </xf>
    <xf numFmtId="0" fontId="36" fillId="13" borderId="17" xfId="0" applyFont="1" applyFill="1" applyBorder="1" applyAlignment="1" applyProtection="1">
      <alignment wrapText="1"/>
    </xf>
    <xf numFmtId="0" fontId="4" fillId="13" borderId="86" xfId="0" applyFont="1" applyFill="1" applyBorder="1" applyAlignment="1" applyProtection="1">
      <alignment horizontal="left" vertical="center" wrapText="1"/>
    </xf>
    <xf numFmtId="0" fontId="4" fillId="13" borderId="121" xfId="0" applyFont="1" applyFill="1" applyBorder="1" applyAlignment="1" applyProtection="1">
      <alignment horizontal="left" vertical="center" wrapText="1"/>
    </xf>
    <xf numFmtId="0" fontId="4" fillId="13" borderId="18" xfId="0" applyFont="1" applyFill="1" applyBorder="1" applyAlignment="1" applyProtection="1">
      <alignment horizontal="left" vertical="center" wrapText="1"/>
    </xf>
    <xf numFmtId="0" fontId="47" fillId="0" borderId="232" xfId="0" applyFont="1" applyBorder="1" applyAlignment="1" applyProtection="1">
      <alignment horizontal="center" vertical="center" wrapText="1"/>
    </xf>
    <xf numFmtId="0" fontId="13" fillId="0" borderId="19"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24" fillId="4" borderId="228" xfId="0" applyFont="1" applyFill="1" applyBorder="1" applyAlignment="1" applyProtection="1">
      <alignment horizontal="center" vertical="center" wrapText="1"/>
    </xf>
    <xf numFmtId="0" fontId="0" fillId="0" borderId="229" xfId="0" applyBorder="1" applyAlignment="1" applyProtection="1">
      <alignment horizontal="center" wrapText="1"/>
    </xf>
    <xf numFmtId="0" fontId="0" fillId="0" borderId="230" xfId="0" applyBorder="1" applyAlignment="1" applyProtection="1">
      <alignment horizontal="center" wrapText="1"/>
    </xf>
    <xf numFmtId="0" fontId="24" fillId="4" borderId="229" xfId="0" applyFont="1" applyFill="1" applyBorder="1" applyAlignment="1" applyProtection="1">
      <alignment horizontal="center" vertical="center" wrapText="1"/>
    </xf>
    <xf numFmtId="0" fontId="47" fillId="0" borderId="229" xfId="0" applyFont="1" applyBorder="1" applyAlignment="1" applyProtection="1">
      <alignment wrapText="1"/>
    </xf>
    <xf numFmtId="0" fontId="47" fillId="0" borderId="231" xfId="0" applyFont="1" applyBorder="1" applyAlignment="1" applyProtection="1">
      <alignment wrapText="1"/>
    </xf>
    <xf numFmtId="0" fontId="6" fillId="14" borderId="49" xfId="0" applyFont="1" applyFill="1" applyBorder="1" applyAlignment="1" applyProtection="1">
      <alignment horizontal="center" vertical="center" wrapText="1"/>
    </xf>
    <xf numFmtId="0" fontId="50" fillId="14" borderId="19" xfId="0" applyFont="1" applyFill="1" applyBorder="1" applyAlignment="1" applyProtection="1">
      <alignment horizontal="center" vertical="center" wrapText="1"/>
    </xf>
    <xf numFmtId="0" fontId="50" fillId="14" borderId="20" xfId="0" applyFont="1" applyFill="1" applyBorder="1" applyAlignment="1" applyProtection="1">
      <alignment horizontal="center" vertical="center" wrapText="1"/>
    </xf>
    <xf numFmtId="0" fontId="36" fillId="13" borderId="9" xfId="0" applyFont="1" applyFill="1" applyBorder="1" applyAlignment="1" applyProtection="1">
      <alignment vertical="top" wrapText="1"/>
    </xf>
    <xf numFmtId="0" fontId="51" fillId="0" borderId="6" xfId="0" applyFont="1" applyBorder="1" applyAlignment="1">
      <alignment vertical="top" wrapText="1"/>
    </xf>
    <xf numFmtId="0" fontId="51" fillId="0" borderId="57" xfId="0" applyFont="1" applyBorder="1" applyAlignment="1">
      <alignment vertical="top" wrapText="1"/>
    </xf>
    <xf numFmtId="0" fontId="51" fillId="0" borderId="79" xfId="0" applyFont="1" applyBorder="1" applyAlignment="1">
      <alignment vertical="top" wrapText="1"/>
    </xf>
    <xf numFmtId="0" fontId="51" fillId="0" borderId="0" xfId="0" applyFont="1" applyAlignment="1">
      <alignment vertical="top" wrapText="1"/>
    </xf>
    <xf numFmtId="0" fontId="51" fillId="0" borderId="17" xfId="0" applyFont="1" applyBorder="1" applyAlignment="1">
      <alignment vertical="top" wrapText="1"/>
    </xf>
    <xf numFmtId="0" fontId="51" fillId="0" borderId="129" xfId="0" applyFont="1" applyBorder="1" applyAlignment="1">
      <alignment vertical="top" wrapText="1"/>
    </xf>
    <xf numFmtId="0" fontId="51" fillId="0" borderId="130" xfId="0" applyFont="1" applyBorder="1" applyAlignment="1">
      <alignment vertical="top" wrapText="1"/>
    </xf>
    <xf numFmtId="0" fontId="51" fillId="0" borderId="64" xfId="0" applyFont="1" applyBorder="1" applyAlignment="1">
      <alignment vertical="top" wrapText="1"/>
    </xf>
    <xf numFmtId="0" fontId="6" fillId="15" borderId="49" xfId="0" applyFont="1" applyFill="1" applyBorder="1" applyAlignment="1" applyProtection="1">
      <alignment horizontal="left" vertical="top" wrapText="1"/>
    </xf>
    <xf numFmtId="0" fontId="0" fillId="15" borderId="19" xfId="0" applyFill="1" applyBorder="1" applyAlignment="1" applyProtection="1">
      <alignment horizontal="left" vertical="top" wrapText="1"/>
    </xf>
    <xf numFmtId="0" fontId="0" fillId="15" borderId="20" xfId="0" applyFill="1" applyBorder="1" applyAlignment="1" applyProtection="1">
      <alignment horizontal="left" vertical="top" wrapText="1"/>
    </xf>
    <xf numFmtId="0" fontId="6" fillId="15" borderId="49" xfId="0" applyFont="1" applyFill="1" applyBorder="1" applyAlignment="1" applyProtection="1">
      <alignment horizontal="center" vertical="center" wrapText="1"/>
    </xf>
    <xf numFmtId="0" fontId="50" fillId="15" borderId="19" xfId="0" applyFont="1" applyFill="1" applyBorder="1" applyAlignment="1" applyProtection="1">
      <alignment horizontal="center" vertical="center" wrapText="1"/>
    </xf>
    <xf numFmtId="0" fontId="50" fillId="15" borderId="20" xfId="0" applyFont="1" applyFill="1" applyBorder="1" applyAlignment="1" applyProtection="1">
      <alignment horizontal="center" vertical="center" wrapText="1"/>
    </xf>
    <xf numFmtId="0" fontId="6" fillId="36" borderId="49" xfId="0" applyFont="1" applyFill="1" applyBorder="1" applyAlignment="1" applyProtection="1">
      <alignment horizontal="center" vertical="center" wrapText="1"/>
    </xf>
    <xf numFmtId="0" fontId="0" fillId="36" borderId="19" xfId="0" applyFill="1" applyBorder="1" applyAlignment="1">
      <alignment horizontal="center" vertical="center" wrapText="1"/>
    </xf>
    <xf numFmtId="0" fontId="0" fillId="36" borderId="20" xfId="0" applyFill="1" applyBorder="1" applyAlignment="1">
      <alignment horizontal="center"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53" fillId="0" borderId="19" xfId="0" applyFont="1" applyFill="1" applyBorder="1" applyAlignment="1" applyProtection="1">
      <alignment horizontal="left" vertical="center" wrapText="1"/>
      <protection locked="0"/>
    </xf>
    <xf numFmtId="0" fontId="53" fillId="0" borderId="20" xfId="0" applyFont="1" applyFill="1" applyBorder="1" applyAlignment="1" applyProtection="1">
      <alignment horizontal="left" vertical="center" wrapText="1"/>
      <protection locked="0"/>
    </xf>
    <xf numFmtId="0" fontId="0" fillId="0" borderId="6" xfId="0" applyBorder="1" applyAlignment="1" applyProtection="1">
      <alignment horizontal="center" wrapText="1"/>
    </xf>
    <xf numFmtId="0" fontId="24" fillId="4" borderId="233" xfId="0" applyFont="1" applyFill="1" applyBorder="1" applyAlignment="1" applyProtection="1">
      <alignment horizontal="center" vertical="center" wrapText="1"/>
    </xf>
    <xf numFmtId="0" fontId="0" fillId="0" borderId="229" xfId="0" applyBorder="1" applyAlignment="1">
      <alignment wrapText="1"/>
    </xf>
    <xf numFmtId="0" fontId="0" fillId="0" borderId="231" xfId="0" applyBorder="1" applyAlignment="1">
      <alignment wrapText="1"/>
    </xf>
    <xf numFmtId="0" fontId="24" fillId="4" borderId="199" xfId="0" applyFont="1" applyFill="1" applyBorder="1" applyAlignment="1" applyProtection="1">
      <alignment horizontal="center" wrapText="1"/>
    </xf>
    <xf numFmtId="0" fontId="0" fillId="0" borderId="200" xfId="0" applyBorder="1" applyAlignment="1" applyProtection="1">
      <alignment wrapText="1"/>
    </xf>
    <xf numFmtId="0" fontId="4" fillId="9" borderId="49" xfId="0" applyFont="1" applyFill="1" applyBorder="1" applyAlignment="1" applyProtection="1">
      <alignment horizontal="left" vertical="center" wrapText="1"/>
    </xf>
    <xf numFmtId="0" fontId="0" fillId="0" borderId="19" xfId="0" applyBorder="1" applyAlignment="1">
      <alignment wrapText="1"/>
    </xf>
    <xf numFmtId="0" fontId="0" fillId="0" borderId="20" xfId="0" applyBorder="1" applyAlignment="1">
      <alignment wrapText="1"/>
    </xf>
    <xf numFmtId="0" fontId="4" fillId="22" borderId="49" xfId="0" applyFont="1" applyFill="1" applyBorder="1" applyAlignment="1" applyProtection="1">
      <alignment horizontal="left" vertical="center" wrapText="1"/>
    </xf>
    <xf numFmtId="0" fontId="0" fillId="0" borderId="19" xfId="0" applyBorder="1" applyAlignment="1">
      <alignment vertical="center" wrapText="1"/>
    </xf>
    <xf numFmtId="0" fontId="0" fillId="0" borderId="20" xfId="0" applyBorder="1" applyAlignment="1">
      <alignment vertical="center" wrapText="1"/>
    </xf>
    <xf numFmtId="0" fontId="4" fillId="13" borderId="81" xfId="0" applyFont="1" applyFill="1" applyBorder="1" applyAlignment="1" applyProtection="1">
      <alignment horizontal="left" vertical="center" wrapText="1"/>
    </xf>
    <xf numFmtId="0" fontId="0" fillId="0" borderId="119" xfId="0" applyBorder="1" applyAlignment="1">
      <alignment horizontal="left" vertical="center" wrapText="1"/>
    </xf>
    <xf numFmtId="0" fontId="0" fillId="0" borderId="82" xfId="0" applyBorder="1" applyAlignment="1">
      <alignment horizontal="left" vertical="center" wrapText="1"/>
    </xf>
    <xf numFmtId="0" fontId="0" fillId="0" borderId="119" xfId="0" applyBorder="1" applyAlignment="1">
      <alignment vertical="center" wrapText="1"/>
    </xf>
    <xf numFmtId="0" fontId="0" fillId="0" borderId="82" xfId="0" applyBorder="1" applyAlignment="1">
      <alignment vertical="center" wrapText="1"/>
    </xf>
    <xf numFmtId="0" fontId="0" fillId="0" borderId="145" xfId="0" applyBorder="1" applyAlignment="1">
      <alignment horizontal="left" vertical="center" wrapText="1"/>
    </xf>
    <xf numFmtId="0" fontId="0" fillId="0" borderId="58" xfId="0" applyBorder="1" applyAlignment="1">
      <alignment horizontal="left" vertical="center" wrapText="1"/>
    </xf>
    <xf numFmtId="0" fontId="4" fillId="13" borderId="9" xfId="0" applyFont="1" applyFill="1" applyBorder="1" applyAlignment="1" applyProtection="1">
      <alignment horizontal="left" vertical="center" wrapText="1"/>
    </xf>
    <xf numFmtId="0" fontId="0" fillId="0" borderId="6" xfId="0" applyBorder="1" applyAlignment="1">
      <alignment horizontal="left" vertical="center" wrapText="1"/>
    </xf>
    <xf numFmtId="0" fontId="0" fillId="0" borderId="57" xfId="0" applyBorder="1" applyAlignment="1">
      <alignment horizontal="left" vertical="center" wrapText="1"/>
    </xf>
    <xf numFmtId="0" fontId="4" fillId="13" borderId="146" xfId="0" applyFont="1" applyFill="1" applyBorder="1" applyAlignment="1" applyProtection="1">
      <alignment horizontal="left" vertical="center" wrapText="1"/>
    </xf>
    <xf numFmtId="0" fontId="0" fillId="0" borderId="147" xfId="0" applyBorder="1" applyAlignment="1">
      <alignment horizontal="left" vertical="center" wrapText="1"/>
    </xf>
    <xf numFmtId="0" fontId="0" fillId="0" borderId="74" xfId="0" applyBorder="1" applyAlignment="1">
      <alignment horizontal="left" vertical="center" wrapText="1"/>
    </xf>
    <xf numFmtId="0" fontId="6" fillId="38" borderId="49" xfId="0" applyFont="1" applyFill="1" applyBorder="1" applyAlignment="1" applyProtection="1">
      <alignment horizontal="center" vertical="center" wrapText="1"/>
    </xf>
    <xf numFmtId="0" fontId="50" fillId="38" borderId="19" xfId="0" applyFont="1" applyFill="1" applyBorder="1" applyAlignment="1" applyProtection="1">
      <alignment horizontal="center" vertical="center" wrapText="1"/>
    </xf>
    <xf numFmtId="0" fontId="0" fillId="38" borderId="20" xfId="0" applyFill="1" applyBorder="1" applyAlignment="1"/>
    <xf numFmtId="0" fontId="0" fillId="0" borderId="20" xfId="0" applyBorder="1" applyAlignment="1"/>
    <xf numFmtId="0" fontId="3" fillId="4" borderId="79" xfId="0" applyFont="1" applyFill="1" applyBorder="1" applyAlignment="1" applyProtection="1">
      <alignment horizontal="center"/>
    </xf>
    <xf numFmtId="0" fontId="0" fillId="0" borderId="0" xfId="0" applyBorder="1" applyAlignment="1" applyProtection="1">
      <alignment horizontal="center"/>
    </xf>
    <xf numFmtId="0" fontId="0" fillId="0" borderId="0" xfId="0" applyAlignment="1"/>
    <xf numFmtId="0" fontId="0" fillId="0" borderId="19" xfId="0" applyBorder="1" applyAlignment="1"/>
    <xf numFmtId="0" fontId="24" fillId="4" borderId="49" xfId="0" applyFont="1" applyFill="1" applyBorder="1" applyAlignment="1" applyProtection="1">
      <alignment horizontal="center" vertical="center" wrapText="1"/>
    </xf>
    <xf numFmtId="0" fontId="0" fillId="0" borderId="79" xfId="0" applyBorder="1" applyAlignment="1">
      <alignment wrapText="1"/>
    </xf>
    <xf numFmtId="0" fontId="0" fillId="0" borderId="0" xfId="0" applyBorder="1" applyAlignment="1">
      <alignment wrapText="1"/>
    </xf>
    <xf numFmtId="0" fontId="0" fillId="0" borderId="235" xfId="0" applyBorder="1" applyAlignment="1">
      <alignment wrapText="1"/>
    </xf>
    <xf numFmtId="0" fontId="0" fillId="0" borderId="129" xfId="0" applyBorder="1" applyAlignment="1">
      <alignment wrapText="1"/>
    </xf>
    <xf numFmtId="0" fontId="0" fillId="0" borderId="130" xfId="0" applyBorder="1" applyAlignment="1">
      <alignment wrapText="1"/>
    </xf>
    <xf numFmtId="0" fontId="0" fillId="0" borderId="236" xfId="0" applyBorder="1" applyAlignment="1">
      <alignment wrapText="1"/>
    </xf>
    <xf numFmtId="0" fontId="47" fillId="0" borderId="6" xfId="0" applyFont="1" applyBorder="1" applyAlignment="1" applyProtection="1">
      <alignment wrapText="1"/>
    </xf>
    <xf numFmtId="0" fontId="47" fillId="0" borderId="57" xfId="0" applyFont="1" applyBorder="1" applyAlignment="1" applyProtection="1">
      <alignment wrapText="1"/>
    </xf>
    <xf numFmtId="0" fontId="24" fillId="4" borderId="200" xfId="0" applyFont="1" applyFill="1" applyBorder="1" applyAlignment="1" applyProtection="1">
      <alignment horizontal="center" vertical="center" wrapText="1"/>
    </xf>
    <xf numFmtId="0" fontId="47" fillId="0" borderId="200" xfId="0" applyFont="1" applyBorder="1" applyAlignment="1" applyProtection="1">
      <alignment wrapText="1"/>
    </xf>
    <xf numFmtId="0" fontId="47" fillId="0" borderId="201" xfId="0" applyFont="1" applyBorder="1" applyAlignment="1" applyProtection="1">
      <alignment wrapText="1"/>
    </xf>
    <xf numFmtId="0" fontId="28" fillId="13" borderId="49" xfId="0" applyFont="1" applyFill="1" applyBorder="1" applyAlignment="1" applyProtection="1">
      <alignment horizontal="center" vertical="center"/>
    </xf>
    <xf numFmtId="0" fontId="4" fillId="0" borderId="146" xfId="0" applyFont="1" applyFill="1" applyBorder="1" applyAlignment="1" applyProtection="1">
      <alignment horizontal="left" vertical="center" wrapText="1"/>
    </xf>
    <xf numFmtId="0" fontId="28" fillId="0" borderId="147" xfId="0" applyFont="1" applyFill="1" applyBorder="1" applyAlignment="1" applyProtection="1">
      <alignment wrapText="1"/>
    </xf>
    <xf numFmtId="0" fontId="36" fillId="0" borderId="74" xfId="0" applyFont="1" applyFill="1" applyBorder="1" applyAlignment="1" applyProtection="1">
      <alignment wrapText="1"/>
    </xf>
    <xf numFmtId="0" fontId="28" fillId="13" borderId="146" xfId="0" applyFont="1" applyFill="1" applyBorder="1" applyAlignment="1" applyProtection="1">
      <alignment horizontal="center" vertical="center"/>
    </xf>
    <xf numFmtId="0" fontId="28" fillId="13" borderId="147" xfId="0" applyFont="1" applyFill="1" applyBorder="1" applyAlignment="1" applyProtection="1">
      <alignment horizontal="center" vertical="center"/>
    </xf>
    <xf numFmtId="0" fontId="28" fillId="13" borderId="74" xfId="0" applyFont="1" applyFill="1" applyBorder="1" applyAlignment="1" applyProtection="1">
      <alignment horizontal="center" vertical="center"/>
    </xf>
    <xf numFmtId="0" fontId="28" fillId="13" borderId="60" xfId="0" applyFont="1" applyFill="1" applyBorder="1" applyAlignment="1" applyProtection="1">
      <alignment horizontal="center" vertical="center"/>
    </xf>
    <xf numFmtId="0" fontId="28" fillId="13" borderId="145" xfId="0" applyFont="1" applyFill="1" applyBorder="1" applyAlignment="1" applyProtection="1">
      <alignment horizontal="center" vertical="center"/>
    </xf>
    <xf numFmtId="0" fontId="28" fillId="13" borderId="58" xfId="0" applyFont="1" applyFill="1" applyBorder="1" applyAlignment="1" applyProtection="1">
      <alignment horizontal="center" vertical="center"/>
    </xf>
    <xf numFmtId="0" fontId="24" fillId="4" borderId="234" xfId="0" applyFont="1" applyFill="1" applyBorder="1" applyAlignment="1" applyProtection="1">
      <alignment horizontal="center" vertical="center" wrapText="1"/>
    </xf>
    <xf numFmtId="0" fontId="28" fillId="13" borderId="79" xfId="0" applyFont="1" applyFill="1" applyBorder="1" applyAlignment="1" applyProtection="1">
      <alignment horizontal="center" vertical="center"/>
    </xf>
    <xf numFmtId="0" fontId="0" fillId="0" borderId="0" xfId="0" applyBorder="1" applyAlignment="1"/>
    <xf numFmtId="0" fontId="0" fillId="0" borderId="17" xfId="0" applyBorder="1" applyAlignment="1"/>
    <xf numFmtId="0" fontId="4" fillId="0" borderId="86" xfId="0" applyFont="1" applyFill="1" applyBorder="1" applyAlignment="1" applyProtection="1">
      <alignment horizontal="left" vertical="center" wrapText="1"/>
    </xf>
    <xf numFmtId="0" fontId="4" fillId="0" borderId="121"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28" fillId="13" borderId="86" xfId="0" applyFont="1" applyFill="1" applyBorder="1" applyAlignment="1" applyProtection="1">
      <alignment horizontal="center" vertical="center"/>
    </xf>
    <xf numFmtId="0" fontId="28" fillId="13" borderId="121" xfId="0" applyFont="1" applyFill="1" applyBorder="1" applyAlignment="1" applyProtection="1">
      <alignment horizontal="center" vertical="center"/>
    </xf>
    <xf numFmtId="0" fontId="28" fillId="13" borderId="18" xfId="0" applyFont="1" applyFill="1" applyBorder="1" applyAlignment="1" applyProtection="1">
      <alignment horizontal="center" vertical="center"/>
    </xf>
    <xf numFmtId="0" fontId="4" fillId="32" borderId="49" xfId="0" applyFont="1" applyFill="1" applyBorder="1" applyAlignment="1" applyProtection="1">
      <alignment horizontal="left" vertical="center" wrapText="1"/>
    </xf>
    <xf numFmtId="0" fontId="4" fillId="32" borderId="19" xfId="0" applyFont="1" applyFill="1" applyBorder="1" applyAlignment="1" applyProtection="1">
      <alignment horizontal="left" vertical="center" wrapText="1"/>
    </xf>
    <xf numFmtId="0" fontId="4" fillId="32" borderId="20" xfId="0" applyFont="1" applyFill="1" applyBorder="1" applyAlignment="1" applyProtection="1">
      <alignment horizontal="left" vertical="center" wrapText="1"/>
    </xf>
    <xf numFmtId="0" fontId="28" fillId="13" borderId="19" xfId="0" applyFont="1" applyFill="1" applyBorder="1" applyAlignment="1" applyProtection="1">
      <alignment horizontal="center" vertical="center"/>
    </xf>
    <xf numFmtId="0" fontId="28" fillId="13" borderId="20" xfId="0" applyFont="1" applyFill="1" applyBorder="1" applyAlignment="1" applyProtection="1">
      <alignment horizontal="center" vertical="center"/>
    </xf>
    <xf numFmtId="0" fontId="20" fillId="31" borderId="26" xfId="0" applyFont="1" applyFill="1" applyBorder="1" applyAlignment="1"/>
    <xf numFmtId="0" fontId="20" fillId="31" borderId="7" xfId="0" applyFont="1" applyFill="1" applyBorder="1" applyAlignment="1"/>
    <xf numFmtId="0" fontId="20" fillId="15" borderId="26" xfId="0" applyFont="1" applyFill="1" applyBorder="1" applyAlignment="1"/>
    <xf numFmtId="0" fontId="20" fillId="15" borderId="7" xfId="0" applyFont="1" applyFill="1" applyBorder="1" applyAlignment="1"/>
    <xf numFmtId="0" fontId="20" fillId="16" borderId="55" xfId="0" applyFont="1" applyFill="1" applyBorder="1" applyAlignment="1"/>
    <xf numFmtId="0" fontId="20" fillId="16" borderId="56" xfId="0" applyFont="1" applyFill="1" applyBorder="1" applyAlignment="1"/>
    <xf numFmtId="0" fontId="37" fillId="4" borderId="129" xfId="0" applyFont="1" applyFill="1" applyBorder="1" applyAlignment="1" applyProtection="1">
      <alignment horizontal="center"/>
    </xf>
    <xf numFmtId="0" fontId="54" fillId="0" borderId="130" xfId="0" applyFont="1" applyBorder="1" applyAlignment="1"/>
    <xf numFmtId="0" fontId="0" fillId="0" borderId="64" xfId="0" applyBorder="1" applyAlignment="1"/>
    <xf numFmtId="0" fontId="41" fillId="37" borderId="123" xfId="0" applyFont="1" applyFill="1" applyBorder="1" applyAlignment="1">
      <alignment vertical="center" wrapText="1"/>
    </xf>
    <xf numFmtId="0" fontId="42" fillId="37" borderId="91" xfId="0" applyFont="1" applyFill="1" applyBorder="1" applyAlignment="1">
      <alignment wrapText="1"/>
    </xf>
    <xf numFmtId="0" fontId="42" fillId="37" borderId="90" xfId="0" applyFont="1" applyFill="1" applyBorder="1" applyAlignment="1">
      <alignment wrapText="1"/>
    </xf>
    <xf numFmtId="0" fontId="42" fillId="37" borderId="149" xfId="0" applyFont="1" applyFill="1" applyBorder="1" applyAlignment="1">
      <alignment wrapText="1"/>
    </xf>
    <xf numFmtId="0" fontId="21" fillId="21" borderId="150" xfId="0" applyFont="1" applyFill="1" applyBorder="1" applyAlignment="1">
      <alignment horizontal="center" vertical="center"/>
    </xf>
    <xf numFmtId="0" fontId="0" fillId="0" borderId="25" xfId="0" applyBorder="1" applyAlignment="1"/>
    <xf numFmtId="0" fontId="20" fillId="12" borderId="26" xfId="0" applyFont="1" applyFill="1" applyBorder="1" applyAlignment="1"/>
    <xf numFmtId="0" fontId="20" fillId="12" borderId="7" xfId="0" applyFont="1" applyFill="1" applyBorder="1" applyAlignment="1"/>
    <xf numFmtId="0" fontId="1" fillId="37" borderId="46" xfId="0" applyFont="1" applyFill="1" applyBorder="1" applyAlignment="1">
      <alignment wrapText="1"/>
    </xf>
    <xf numFmtId="0" fontId="0" fillId="37" borderId="32" xfId="0" applyFill="1" applyBorder="1" applyAlignment="1">
      <alignment wrapText="1"/>
    </xf>
    <xf numFmtId="0" fontId="0" fillId="37" borderId="110" xfId="0" applyFill="1" applyBorder="1" applyAlignment="1">
      <alignment wrapText="1"/>
    </xf>
    <xf numFmtId="0" fontId="21" fillId="24" borderId="49" xfId="0" applyFont="1" applyFill="1" applyBorder="1" applyAlignment="1">
      <alignment wrapText="1"/>
    </xf>
    <xf numFmtId="0" fontId="0" fillId="0" borderId="148" xfId="0" applyBorder="1" applyAlignment="1">
      <alignment wrapText="1"/>
    </xf>
    <xf numFmtId="0" fontId="20" fillId="11" borderId="26" xfId="0" applyFont="1" applyFill="1" applyBorder="1" applyAlignment="1"/>
    <xf numFmtId="0" fontId="20" fillId="11" borderId="7" xfId="0" applyFont="1" applyFill="1" applyBorder="1" applyAlignment="1"/>
    <xf numFmtId="0" fontId="20" fillId="14" borderId="26" xfId="0" applyFont="1" applyFill="1" applyBorder="1" applyAlignment="1"/>
    <xf numFmtId="0" fontId="20" fillId="14" borderId="7" xfId="0" applyFont="1" applyFill="1" applyBorder="1" applyAlignment="1"/>
    <xf numFmtId="0" fontId="28" fillId="32" borderId="19" xfId="0" applyFont="1" applyFill="1" applyBorder="1" applyAlignment="1" applyProtection="1">
      <alignment wrapText="1"/>
    </xf>
    <xf numFmtId="0" fontId="36" fillId="32" borderId="20" xfId="0" applyFont="1" applyFill="1" applyBorder="1" applyAlignment="1" applyProtection="1">
      <alignment wrapText="1"/>
    </xf>
    <xf numFmtId="0" fontId="0" fillId="38" borderId="19" xfId="0" applyFill="1" applyBorder="1" applyAlignment="1">
      <alignment horizontal="center" vertical="center" wrapText="1"/>
    </xf>
    <xf numFmtId="0" fontId="0" fillId="38" borderId="20" xfId="0" applyFill="1" applyBorder="1" applyAlignment="1">
      <alignment horizontal="center" vertical="center" wrapText="1"/>
    </xf>
    <xf numFmtId="0" fontId="6" fillId="35" borderId="49" xfId="0" applyFont="1" applyFill="1" applyBorder="1" applyAlignment="1" applyProtection="1">
      <alignment horizontal="left" vertical="center" wrapText="1"/>
    </xf>
    <xf numFmtId="0" fontId="3" fillId="4" borderId="79" xfId="0" applyFont="1" applyFill="1" applyBorder="1" applyAlignment="1" applyProtection="1">
      <alignment horizontal="center" wrapText="1"/>
    </xf>
    <xf numFmtId="0" fontId="0" fillId="0" borderId="0" xfId="0" applyAlignment="1">
      <alignment horizontal="center" wrapText="1"/>
    </xf>
    <xf numFmtId="0" fontId="20" fillId="16" borderId="49" xfId="0" applyFont="1" applyFill="1" applyBorder="1" applyAlignment="1">
      <alignment horizontal="center" wrapText="1"/>
    </xf>
    <xf numFmtId="0" fontId="0" fillId="0" borderId="20" xfId="0" applyBorder="1" applyAlignment="1">
      <alignment horizontal="center" wrapText="1"/>
    </xf>
    <xf numFmtId="0" fontId="21" fillId="25" borderId="10" xfId="0" applyFont="1" applyFill="1" applyBorder="1" applyAlignment="1">
      <alignment horizontal="center"/>
    </xf>
    <xf numFmtId="0" fontId="24" fillId="16" borderId="49" xfId="0" applyFont="1" applyFill="1" applyBorder="1" applyAlignment="1">
      <alignment horizontal="center" vertical="center" wrapText="1"/>
    </xf>
    <xf numFmtId="0" fontId="24" fillId="16" borderId="20" xfId="0" applyFont="1" applyFill="1" applyBorder="1" applyAlignment="1">
      <alignment horizontal="center" vertical="center" wrapText="1"/>
    </xf>
    <xf numFmtId="0" fontId="38" fillId="0" borderId="49"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24" fillId="4" borderId="237" xfId="0" applyFont="1" applyFill="1" applyBorder="1" applyAlignment="1" applyProtection="1">
      <alignment horizontal="center" vertical="center" wrapText="1"/>
    </xf>
    <xf numFmtId="0" fontId="20" fillId="0" borderId="130" xfId="0" applyFont="1" applyBorder="1" applyAlignment="1">
      <alignment horizontal="center" vertical="center" wrapText="1"/>
    </xf>
    <xf numFmtId="0" fontId="0" fillId="0" borderId="130" xfId="0" applyBorder="1" applyAlignment="1">
      <alignment horizontal="center" vertical="center" wrapText="1"/>
    </xf>
    <xf numFmtId="0" fontId="24" fillId="4" borderId="129" xfId="0" applyFont="1" applyFill="1" applyBorder="1" applyAlignment="1" applyProtection="1">
      <alignment horizontal="center" vertical="center" wrapText="1"/>
    </xf>
    <xf numFmtId="0" fontId="20" fillId="0" borderId="236" xfId="0" applyFont="1" applyBorder="1" applyAlignment="1">
      <alignment horizontal="center" vertical="center" wrapText="1"/>
    </xf>
    <xf numFmtId="0" fontId="55" fillId="0" borderId="49"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36" fillId="25" borderId="49" xfId="0" applyFont="1" applyFill="1" applyBorder="1" applyAlignment="1">
      <alignment vertical="center" wrapText="1"/>
    </xf>
    <xf numFmtId="0" fontId="36" fillId="25" borderId="19" xfId="0" applyFont="1" applyFill="1" applyBorder="1" applyAlignment="1">
      <alignment vertical="center" wrapText="1"/>
    </xf>
    <xf numFmtId="0" fontId="36" fillId="25" borderId="20" xfId="0" applyFont="1" applyFill="1" applyBorder="1" applyAlignment="1">
      <alignment vertical="center" wrapText="1"/>
    </xf>
    <xf numFmtId="0" fontId="24" fillId="4" borderId="13" xfId="0" applyFont="1" applyFill="1" applyBorder="1" applyAlignment="1" applyProtection="1">
      <alignment horizontal="center" vertical="center" wrapText="1"/>
    </xf>
    <xf numFmtId="0" fontId="0" fillId="0" borderId="61" xfId="0" applyBorder="1" applyAlignment="1">
      <alignment wrapText="1"/>
    </xf>
    <xf numFmtId="0" fontId="1" fillId="37" borderId="153" xfId="0" applyFont="1" applyFill="1" applyBorder="1" applyAlignment="1">
      <alignment wrapText="1"/>
    </xf>
    <xf numFmtId="0" fontId="0" fillId="37" borderId="154" xfId="0" applyFill="1" applyBorder="1" applyAlignment="1">
      <alignment wrapText="1"/>
    </xf>
    <xf numFmtId="0" fontId="37" fillId="16" borderId="49" xfId="0" applyFont="1" applyFill="1" applyBorder="1" applyAlignment="1" applyProtection="1">
      <alignment horizontal="center" vertical="center" wrapText="1"/>
    </xf>
    <xf numFmtId="0" fontId="54" fillId="0" borderId="20" xfId="0" applyFont="1" applyBorder="1" applyAlignment="1"/>
    <xf numFmtId="1" fontId="4" fillId="32" borderId="49" xfId="0" applyNumberFormat="1" applyFont="1" applyFill="1" applyBorder="1" applyAlignment="1" applyProtection="1">
      <alignment horizontal="center" vertical="center"/>
    </xf>
    <xf numFmtId="0" fontId="0" fillId="0" borderId="20" xfId="0" applyBorder="1" applyAlignment="1">
      <alignment horizontal="center" vertical="center"/>
    </xf>
    <xf numFmtId="0" fontId="12" fillId="37" borderId="123" xfId="0" applyFont="1" applyFill="1" applyBorder="1" applyAlignment="1">
      <alignment vertical="center" wrapText="1"/>
    </xf>
    <xf numFmtId="0" fontId="21" fillId="21" borderId="151" xfId="0" applyFont="1" applyFill="1" applyBorder="1" applyAlignment="1">
      <alignment horizontal="center" vertical="center"/>
    </xf>
    <xf numFmtId="0" fontId="0" fillId="0" borderId="152" xfId="0" applyBorder="1" applyAlignment="1"/>
  </cellXfs>
  <cellStyles count="1">
    <cellStyle name="Normal" xfId="0" builtinId="0"/>
  </cellStyles>
  <dxfs count="796">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theme="0"/>
      </font>
      <fill>
        <patternFill>
          <bgColor rgb="FFC000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C000"/>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ont>
        <b/>
        <i val="0"/>
        <color theme="0"/>
      </font>
      <fill>
        <patternFill>
          <bgColor rgb="FFC00000"/>
        </patternFill>
      </fill>
    </dxf>
    <dxf>
      <font>
        <b/>
        <i val="0"/>
        <color theme="0"/>
      </font>
      <fill>
        <patternFill>
          <bgColor rgb="FFFFC000"/>
        </patternFill>
      </fill>
    </dxf>
    <dxf>
      <font>
        <b/>
        <i val="0"/>
        <color theme="0"/>
      </font>
      <fill>
        <patternFill>
          <bgColor rgb="FFC00000"/>
        </patternFill>
      </fill>
    </dxf>
    <dxf>
      <font>
        <b/>
        <i val="0"/>
        <color theme="0"/>
      </font>
      <fill>
        <patternFill>
          <bgColor rgb="FF0070C0"/>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ont>
        <b/>
        <i val="0"/>
        <color theme="0"/>
      </font>
      <fill>
        <patternFill>
          <bgColor rgb="FFC000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C000"/>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5050"/>
        </patternFill>
      </fill>
    </dxf>
    <dxf>
      <fill>
        <patternFill>
          <bgColor rgb="FFFFFF66"/>
        </patternFill>
      </fill>
    </dxf>
    <dxf>
      <fill>
        <patternFill>
          <bgColor rgb="FFFFFF66"/>
        </patternFill>
      </fill>
    </dxf>
    <dxf>
      <fill>
        <patternFill>
          <bgColor rgb="FF92D050"/>
        </patternFill>
      </fill>
    </dxf>
    <dxf>
      <fill>
        <patternFill>
          <bgColor rgb="FF92D050"/>
        </patternFill>
      </fill>
    </dxf>
    <dxf>
      <fill>
        <patternFill>
          <bgColor theme="7" tint="0.59996337778862885"/>
        </patternFill>
      </fill>
    </dxf>
    <dxf>
      <fill>
        <patternFill>
          <bgColor theme="7" tint="0.59996337778862885"/>
        </patternFill>
      </fill>
    </dxf>
    <dxf>
      <fill>
        <patternFill>
          <bgColor theme="3" tint="0.59996337778862885"/>
        </patternFill>
      </fill>
    </dxf>
    <dxf>
      <fill>
        <patternFill>
          <bgColor theme="3" tint="0.59996337778862885"/>
        </patternFill>
      </fill>
    </dxf>
    <dxf>
      <font>
        <b/>
        <i val="0"/>
        <color theme="0"/>
      </font>
      <fill>
        <patternFill>
          <bgColor rgb="FFC000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C000"/>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5050"/>
        </patternFill>
      </fill>
    </dxf>
    <dxf>
      <fill>
        <patternFill>
          <bgColor rgb="FFFFFF66"/>
        </patternFill>
      </fill>
    </dxf>
    <dxf>
      <fill>
        <patternFill>
          <bgColor rgb="FFFFFF66"/>
        </patternFill>
      </fill>
    </dxf>
    <dxf>
      <fill>
        <patternFill>
          <bgColor rgb="FF92D050"/>
        </patternFill>
      </fill>
    </dxf>
    <dxf>
      <fill>
        <patternFill>
          <bgColor rgb="FF92D050"/>
        </patternFill>
      </fill>
    </dxf>
    <dxf>
      <fill>
        <patternFill>
          <bgColor theme="7" tint="0.59996337778862885"/>
        </patternFill>
      </fill>
    </dxf>
    <dxf>
      <fill>
        <patternFill>
          <bgColor theme="7" tint="0.59996337778862885"/>
        </patternFill>
      </fill>
    </dxf>
    <dxf>
      <fill>
        <patternFill>
          <bgColor theme="3" tint="0.59996337778862885"/>
        </patternFill>
      </fill>
    </dxf>
    <dxf>
      <fill>
        <patternFill>
          <bgColor theme="3" tint="0.59996337778862885"/>
        </patternFill>
      </fill>
    </dxf>
    <dxf>
      <font>
        <b/>
        <i val="0"/>
        <color theme="0"/>
      </font>
      <fill>
        <patternFill>
          <bgColor rgb="FFC00000"/>
        </patternFill>
      </fill>
    </dxf>
    <dxf>
      <font>
        <b/>
        <i val="0"/>
        <color theme="0"/>
      </font>
      <fill>
        <patternFill>
          <bgColor rgb="FFFFC000"/>
        </patternFill>
      </fill>
    </dxf>
    <dxf>
      <font>
        <b/>
        <i val="0"/>
        <color theme="0"/>
      </font>
      <fill>
        <patternFill>
          <bgColor rgb="FFC00000"/>
        </patternFill>
      </fill>
    </dxf>
    <dxf>
      <font>
        <b/>
        <i val="0"/>
        <color theme="0"/>
      </font>
      <fill>
        <patternFill>
          <bgColor rgb="FFFFC000"/>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ont>
        <b/>
        <i val="0"/>
        <color theme="0"/>
      </font>
      <fill>
        <patternFill>
          <bgColor rgb="FF00B050"/>
        </patternFill>
      </fill>
    </dxf>
    <dxf>
      <font>
        <b/>
        <i val="0"/>
        <color theme="0"/>
      </font>
      <fill>
        <patternFill>
          <bgColor rgb="FF7030A0"/>
        </patternFill>
      </fill>
    </dxf>
    <dxf>
      <font>
        <b/>
        <i val="0"/>
        <color theme="0"/>
      </font>
      <fill>
        <patternFill>
          <bgColor rgb="FF0070C0"/>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rgb="FFFF5050"/>
        </patternFill>
      </fill>
    </dxf>
    <dxf>
      <fill>
        <patternFill>
          <bgColor rgb="FFFFFF99"/>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rgb="FFFF5050"/>
        </patternFill>
      </fill>
    </dxf>
    <dxf>
      <fill>
        <patternFill>
          <bgColor rgb="FFFFFF66"/>
        </patternFill>
      </fill>
    </dxf>
    <dxf>
      <fill>
        <patternFill>
          <bgColor rgb="FF92D050"/>
        </patternFill>
      </fill>
    </dxf>
    <dxf>
      <fill>
        <patternFill>
          <bgColor theme="7" tint="0.59996337778862885"/>
        </patternFill>
      </fill>
    </dxf>
    <dxf>
      <fill>
        <patternFill>
          <bgColor theme="3" tint="0.59996337778862885"/>
        </patternFill>
      </fill>
    </dxf>
    <dxf>
      <fill>
        <patternFill>
          <bgColor rgb="FFFF5050"/>
        </patternFill>
      </fill>
    </dxf>
    <dxf>
      <fill>
        <patternFill>
          <bgColor rgb="FFFF5050"/>
        </patternFill>
      </fill>
    </dxf>
    <dxf>
      <fill>
        <patternFill>
          <bgColor rgb="FFFFFF66"/>
        </patternFill>
      </fill>
    </dxf>
    <dxf>
      <fill>
        <patternFill>
          <bgColor rgb="FFFFFF66"/>
        </patternFill>
      </fill>
    </dxf>
    <dxf>
      <fill>
        <patternFill>
          <bgColor rgb="FF92D050"/>
        </patternFill>
      </fill>
    </dxf>
    <dxf>
      <fill>
        <patternFill>
          <bgColor rgb="FF92D050"/>
        </patternFill>
      </fill>
    </dxf>
    <dxf>
      <fill>
        <patternFill>
          <bgColor theme="7" tint="0.59996337778862885"/>
        </patternFill>
      </fill>
    </dxf>
    <dxf>
      <fill>
        <patternFill>
          <bgColor theme="7" tint="0.59996337778862885"/>
        </patternFill>
      </fill>
    </dxf>
    <dxf>
      <fill>
        <patternFill>
          <bgColor theme="3" tint="0.59996337778862885"/>
        </patternFill>
      </fill>
    </dxf>
    <dxf>
      <fill>
        <patternFill>
          <bgColor theme="3" tint="0.5999633777886288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t>RFP Evaluation Scores</a:t>
            </a:r>
          </a:p>
        </c:rich>
      </c:tx>
      <c:layout>
        <c:manualLayout>
          <c:xMode val="edge"/>
          <c:yMode val="edge"/>
          <c:x val="0.54674745358665022"/>
          <c:y val="2.2634857210012928E-2"/>
        </c:manualLayout>
      </c:layout>
      <c:spPr>
        <a:noFill/>
        <a:ln w="25400">
          <a:noFill/>
        </a:ln>
      </c:spPr>
    </c:title>
    <c:plotArea>
      <c:layout>
        <c:manualLayout>
          <c:layoutTarget val="inner"/>
          <c:xMode val="edge"/>
          <c:yMode val="edge"/>
          <c:x val="0.43026300622803643"/>
          <c:y val="0.12296804067188591"/>
          <c:w val="0.52241749549046912"/>
          <c:h val="0.7923057467081418"/>
        </c:manualLayout>
      </c:layout>
      <c:barChart>
        <c:barDir val="bar"/>
        <c:grouping val="clustered"/>
        <c:ser>
          <c:idx val="0"/>
          <c:order val="0"/>
          <c:tx>
            <c:strRef>
              <c:f>'Technical Evaluation'!$H$17</c:f>
              <c:strCache>
                <c:ptCount val="1"/>
                <c:pt idx="0">
                  <c:v>Significant Strengths</c:v>
                </c:pt>
              </c:strCache>
            </c:strRef>
          </c:tx>
          <c:spPr>
            <a:solidFill>
              <a:srgbClr val="0070C0"/>
            </a:solidFill>
            <a:ln w="12700">
              <a:noFill/>
              <a:prstDash val="solid"/>
            </a:ln>
          </c:spPr>
          <c:cat>
            <c:strRef>
              <c:f>'Technical Evaluation'!$B$18:$D$28</c:f>
              <c:strCache>
                <c:ptCount val="11"/>
                <c:pt idx="0">
                  <c:v>1.1. Organization's expertise</c:v>
                </c:pt>
                <c:pt idx="1">
                  <c:v>1.2. Evidence of capability</c:v>
                </c:pt>
                <c:pt idx="2">
                  <c:v>2.2. Agency's internal quality assurance</c:v>
                </c:pt>
                <c:pt idx="3">
                  <c:v>2.3. Agency's utilization of volunteers</c:v>
                </c:pt>
                <c:pt idx="4">
                  <c:v>2.4. Agency's emergency preparedness plan</c:v>
                </c:pt>
                <c:pt idx="5">
                  <c:v>3.1. Organizational Charts and list of principal agents</c:v>
                </c:pt>
                <c:pt idx="6">
                  <c:v>3.2. Staff and qualifications</c:v>
                </c:pt>
                <c:pt idx="7">
                  <c:v>3.3. Résumés of professional staff</c:v>
                </c:pt>
                <c:pt idx="8">
                  <c:v>3.4. Job descriptions</c:v>
                </c:pt>
                <c:pt idx="9">
                  <c:v>3.5. Staff training</c:v>
                </c:pt>
                <c:pt idx="10">
                  <c:v>{Insert Sub-Factor)</c:v>
                </c:pt>
              </c:strCache>
            </c:strRef>
          </c:cat>
          <c:val>
            <c:numRef>
              <c:f>'Technical Evaluation'!$H$18:$H$28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'Technical Evaluation'!$I$17</c:f>
              <c:strCache>
                <c:ptCount val="1"/>
                <c:pt idx="0">
                  <c:v>Strengths</c:v>
                </c:pt>
              </c:strCache>
            </c:strRef>
          </c:tx>
          <c:spPr>
            <a:solidFill>
              <a:srgbClr val="7030A0"/>
            </a:solidFill>
            <a:ln w="12700">
              <a:noFill/>
              <a:prstDash val="solid"/>
            </a:ln>
          </c:spPr>
          <c:cat>
            <c:strRef>
              <c:f>'Technical Evaluation'!$B$18:$D$28</c:f>
              <c:strCache>
                <c:ptCount val="11"/>
                <c:pt idx="0">
                  <c:v>1.1. Organization's expertise</c:v>
                </c:pt>
                <c:pt idx="1">
                  <c:v>1.2. Evidence of capability</c:v>
                </c:pt>
                <c:pt idx="2">
                  <c:v>2.2. Agency's internal quality assurance</c:v>
                </c:pt>
                <c:pt idx="3">
                  <c:v>2.3. Agency's utilization of volunteers</c:v>
                </c:pt>
                <c:pt idx="4">
                  <c:v>2.4. Agency's emergency preparedness plan</c:v>
                </c:pt>
                <c:pt idx="5">
                  <c:v>3.1. Organizational Charts and list of principal agents</c:v>
                </c:pt>
                <c:pt idx="6">
                  <c:v>3.2. Staff and qualifications</c:v>
                </c:pt>
                <c:pt idx="7">
                  <c:v>3.3. Résumés of professional staff</c:v>
                </c:pt>
                <c:pt idx="8">
                  <c:v>3.4. Job descriptions</c:v>
                </c:pt>
                <c:pt idx="9">
                  <c:v>3.5. Staff training</c:v>
                </c:pt>
                <c:pt idx="10">
                  <c:v>{Insert Sub-Factor)</c:v>
                </c:pt>
              </c:strCache>
            </c:strRef>
          </c:cat>
          <c:val>
            <c:numRef>
              <c:f>'Technical Evaluation'!$I$18:$I$28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2"/>
          <c:order val="2"/>
          <c:tx>
            <c:strRef>
              <c:f>'Technical Evaluation'!$J$17</c:f>
              <c:strCache>
                <c:ptCount val="1"/>
                <c:pt idx="0">
                  <c:v>Weaknesses</c:v>
                </c:pt>
              </c:strCache>
            </c:strRef>
          </c:tx>
          <c:spPr>
            <a:solidFill>
              <a:srgbClr val="00B050"/>
            </a:solidFill>
          </c:spPr>
          <c:cat>
            <c:strRef>
              <c:f>'Technical Evaluation'!$B$18:$D$28</c:f>
              <c:strCache>
                <c:ptCount val="11"/>
                <c:pt idx="0">
                  <c:v>1.1. Organization's expertise</c:v>
                </c:pt>
                <c:pt idx="1">
                  <c:v>1.2. Evidence of capability</c:v>
                </c:pt>
                <c:pt idx="2">
                  <c:v>2.2. Agency's internal quality assurance</c:v>
                </c:pt>
                <c:pt idx="3">
                  <c:v>2.3. Agency's utilization of volunteers</c:v>
                </c:pt>
                <c:pt idx="4">
                  <c:v>2.4. Agency's emergency preparedness plan</c:v>
                </c:pt>
                <c:pt idx="5">
                  <c:v>3.1. Organizational Charts and list of principal agents</c:v>
                </c:pt>
                <c:pt idx="6">
                  <c:v>3.2. Staff and qualifications</c:v>
                </c:pt>
                <c:pt idx="7">
                  <c:v>3.3. Résumés of professional staff</c:v>
                </c:pt>
                <c:pt idx="8">
                  <c:v>3.4. Job descriptions</c:v>
                </c:pt>
                <c:pt idx="9">
                  <c:v>3.5. Staff training</c:v>
                </c:pt>
                <c:pt idx="10">
                  <c:v>{Insert Sub-Factor)</c:v>
                </c:pt>
              </c:strCache>
            </c:strRef>
          </c:cat>
          <c:val>
            <c:numRef>
              <c:f>'Technical Evaluation'!$J$18:$J$28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'Technical Evaluation'!$K$17</c:f>
              <c:strCache>
                <c:ptCount val="1"/>
                <c:pt idx="0">
                  <c:v>Significant Weaknesses</c:v>
                </c:pt>
              </c:strCache>
            </c:strRef>
          </c:tx>
          <c:spPr>
            <a:solidFill>
              <a:srgbClr val="FFC000"/>
            </a:solidFill>
            <a:ln>
              <a:noFill/>
            </a:ln>
          </c:spPr>
          <c:cat>
            <c:strRef>
              <c:f>'Technical Evaluation'!$B$18:$D$28</c:f>
              <c:strCache>
                <c:ptCount val="11"/>
                <c:pt idx="0">
                  <c:v>1.1. Organization's expertise</c:v>
                </c:pt>
                <c:pt idx="1">
                  <c:v>1.2. Evidence of capability</c:v>
                </c:pt>
                <c:pt idx="2">
                  <c:v>2.2. Agency's internal quality assurance</c:v>
                </c:pt>
                <c:pt idx="3">
                  <c:v>2.3. Agency's utilization of volunteers</c:v>
                </c:pt>
                <c:pt idx="4">
                  <c:v>2.4. Agency's emergency preparedness plan</c:v>
                </c:pt>
                <c:pt idx="5">
                  <c:v>3.1. Organizational Charts and list of principal agents</c:v>
                </c:pt>
                <c:pt idx="6">
                  <c:v>3.2. Staff and qualifications</c:v>
                </c:pt>
                <c:pt idx="7">
                  <c:v>3.3. Résumés of professional staff</c:v>
                </c:pt>
                <c:pt idx="8">
                  <c:v>3.4. Job descriptions</c:v>
                </c:pt>
                <c:pt idx="9">
                  <c:v>3.5. Staff training</c:v>
                </c:pt>
                <c:pt idx="10">
                  <c:v>{Insert Sub-Factor)</c:v>
                </c:pt>
              </c:strCache>
            </c:strRef>
          </c:cat>
          <c:val>
            <c:numRef>
              <c:f>'Technical Evaluation'!$K$18:$K$28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4"/>
          <c:tx>
            <c:strRef>
              <c:f>'Technical Evaluation'!$L$17</c:f>
              <c:strCache>
                <c:ptCount val="1"/>
                <c:pt idx="0">
                  <c:v>Deficiencies</c:v>
                </c:pt>
              </c:strCache>
            </c:strRef>
          </c:tx>
          <c:spPr>
            <a:solidFill>
              <a:srgbClr val="C00000"/>
            </a:solidFill>
            <a:ln>
              <a:noFill/>
            </a:ln>
          </c:spPr>
          <c:cat>
            <c:strRef>
              <c:f>'Technical Evaluation'!$B$18:$D$28</c:f>
              <c:strCache>
                <c:ptCount val="11"/>
                <c:pt idx="0">
                  <c:v>1.1. Organization's expertise</c:v>
                </c:pt>
                <c:pt idx="1">
                  <c:v>1.2. Evidence of capability</c:v>
                </c:pt>
                <c:pt idx="2">
                  <c:v>2.2. Agency's internal quality assurance</c:v>
                </c:pt>
                <c:pt idx="3">
                  <c:v>2.3. Agency's utilization of volunteers</c:v>
                </c:pt>
                <c:pt idx="4">
                  <c:v>2.4. Agency's emergency preparedness plan</c:v>
                </c:pt>
                <c:pt idx="5">
                  <c:v>3.1. Organizational Charts and list of principal agents</c:v>
                </c:pt>
                <c:pt idx="6">
                  <c:v>3.2. Staff and qualifications</c:v>
                </c:pt>
                <c:pt idx="7">
                  <c:v>3.3. Résumés of professional staff</c:v>
                </c:pt>
                <c:pt idx="8">
                  <c:v>3.4. Job descriptions</c:v>
                </c:pt>
                <c:pt idx="9">
                  <c:v>3.5. Staff training</c:v>
                </c:pt>
                <c:pt idx="10">
                  <c:v>{Insert Sub-Factor)</c:v>
                </c:pt>
              </c:strCache>
            </c:strRef>
          </c:cat>
          <c:val>
            <c:numRef>
              <c:f>'Technical Evaluation'!$L$18:$L$28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gapWidth val="140"/>
        <c:axId val="72597888"/>
        <c:axId val="72599424"/>
      </c:barChart>
      <c:catAx>
        <c:axId val="72597888"/>
        <c:scaling>
          <c:orientation val="maxMin"/>
        </c:scaling>
        <c:axPos val="l"/>
        <c:majorGridlines>
          <c:spPr>
            <a:ln>
              <a:solidFill>
                <a:schemeClr val="bg1">
                  <a:lumMod val="65000"/>
                </a:schemeClr>
              </a:solidFill>
            </a:ln>
          </c:spPr>
        </c:majorGridlines>
        <c:numFmt formatCode="General"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2599424"/>
        <c:crosses val="autoZero"/>
        <c:auto val="1"/>
        <c:lblAlgn val="ctr"/>
        <c:lblOffset val="100"/>
        <c:tickLblSkip val="1"/>
        <c:tickMarkSkip val="1"/>
      </c:catAx>
      <c:valAx>
        <c:axId val="72599424"/>
        <c:scaling>
          <c:orientation val="minMax"/>
        </c:scaling>
        <c:axPos val="t"/>
        <c:majorGridlines>
          <c:spPr>
            <a:ln w="3175">
              <a:solidFill>
                <a:schemeClr val="bg1">
                  <a:lumMod val="75000"/>
                </a:schemeClr>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597888"/>
        <c:crossesAt val="1"/>
        <c:crossBetween val="between"/>
        <c:majorUnit val="1"/>
      </c:valAx>
    </c:plotArea>
    <c:legend>
      <c:legendPos val="r"/>
      <c:layout>
        <c:manualLayout>
          <c:xMode val="edge"/>
          <c:yMode val="edge"/>
          <c:x val="1.4285725184857646E-2"/>
          <c:y val="2.1996679512659205E-2"/>
          <c:w val="0.15803583485748771"/>
          <c:h val="0.26396015415191049"/>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RFP Evaluation Scores</a:t>
            </a:r>
          </a:p>
        </c:rich>
      </c:tx>
      <c:layout>
        <c:manualLayout>
          <c:xMode val="edge"/>
          <c:yMode val="edge"/>
          <c:x val="0.54674746193638546"/>
          <c:y val="2.2634753437277295E-2"/>
        </c:manualLayout>
      </c:layout>
      <c:spPr>
        <a:noFill/>
        <a:ln w="25400">
          <a:noFill/>
        </a:ln>
      </c:spPr>
    </c:title>
    <c:plotArea>
      <c:layout>
        <c:manualLayout>
          <c:layoutTarget val="inner"/>
          <c:xMode val="edge"/>
          <c:yMode val="edge"/>
          <c:x val="0.43026300622803643"/>
          <c:y val="0.12296804067188591"/>
          <c:w val="0.52241749549046912"/>
          <c:h val="0.7923057467081418"/>
        </c:manualLayout>
      </c:layout>
      <c:barChart>
        <c:barDir val="bar"/>
        <c:grouping val="clustered"/>
        <c:ser>
          <c:idx val="0"/>
          <c:order val="0"/>
          <c:tx>
            <c:strRef>
              <c:f>'Requirements Evaluation'!$H$17</c:f>
              <c:strCache>
                <c:ptCount val="1"/>
                <c:pt idx="0">
                  <c:v>Significant Strengths</c:v>
                </c:pt>
              </c:strCache>
            </c:strRef>
          </c:tx>
          <c:spPr>
            <a:solidFill>
              <a:srgbClr val="0070C0"/>
            </a:solidFill>
            <a:ln w="12700">
              <a:noFill/>
              <a:prstDash val="solid"/>
            </a:ln>
          </c:spPr>
          <c:cat>
            <c:strRef>
              <c:f>'Requirements Evaluation'!$B$18:$D$29</c:f>
              <c:strCache>
                <c:ptCount val="12"/>
                <c:pt idx="0">
                  <c:v>2.1.1 General Requirements</c:v>
                </c:pt>
                <c:pt idx="1">
                  <c:v>2.1.2. Activity Schedule / Timeline</c:v>
                </c:pt>
                <c:pt idx="2">
                  <c:v>2.1.3. Subcontractors</c:v>
                </c:pt>
                <c:pt idx="3">
                  <c:v>2.1.4. Prohibited Activities</c:v>
                </c:pt>
                <c:pt idx="4">
                  <c:v>2.1.5. Service Standards</c:v>
                </c:pt>
                <c:pt idx="5">
                  <c:v>2.1.6. Deferrals</c:v>
                </c:pt>
                <c:pt idx="6">
                  <c:v>2.1.7. Eligibility</c:v>
                </c:pt>
                <c:pt idx="7">
                  <c:v>2.1.8. Application</c:v>
                </c:pt>
                <c:pt idx="8">
                  <c:v>2.1.9. Leveraging</c:v>
                </c:pt>
                <c:pt idx="9">
                  <c:v>{Insert Element)</c:v>
                </c:pt>
                <c:pt idx="10">
                  <c:v>{Insert Element)</c:v>
                </c:pt>
                <c:pt idx="11">
                  <c:v>{Insert Element)</c:v>
                </c:pt>
              </c:strCache>
            </c:strRef>
          </c:cat>
          <c:val>
            <c:numRef>
              <c:f>'Requirements Evaluation'!$H$18:$H$29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'Requirements Evaluation'!$I$17</c:f>
              <c:strCache>
                <c:ptCount val="1"/>
                <c:pt idx="0">
                  <c:v>Strengths</c:v>
                </c:pt>
              </c:strCache>
            </c:strRef>
          </c:tx>
          <c:spPr>
            <a:solidFill>
              <a:srgbClr val="7030A0"/>
            </a:solidFill>
            <a:ln w="12700">
              <a:noFill/>
              <a:prstDash val="solid"/>
            </a:ln>
          </c:spPr>
          <c:cat>
            <c:strRef>
              <c:f>'Requirements Evaluation'!$B$18:$D$29</c:f>
              <c:strCache>
                <c:ptCount val="12"/>
                <c:pt idx="0">
                  <c:v>2.1.1 General Requirements</c:v>
                </c:pt>
                <c:pt idx="1">
                  <c:v>2.1.2. Activity Schedule / Timeline</c:v>
                </c:pt>
                <c:pt idx="2">
                  <c:v>2.1.3. Subcontractors</c:v>
                </c:pt>
                <c:pt idx="3">
                  <c:v>2.1.4. Prohibited Activities</c:v>
                </c:pt>
                <c:pt idx="4">
                  <c:v>2.1.5. Service Standards</c:v>
                </c:pt>
                <c:pt idx="5">
                  <c:v>2.1.6. Deferrals</c:v>
                </c:pt>
                <c:pt idx="6">
                  <c:v>2.1.7. Eligibility</c:v>
                </c:pt>
                <c:pt idx="7">
                  <c:v>2.1.8. Application</c:v>
                </c:pt>
                <c:pt idx="8">
                  <c:v>2.1.9. Leveraging</c:v>
                </c:pt>
                <c:pt idx="9">
                  <c:v>{Insert Element)</c:v>
                </c:pt>
                <c:pt idx="10">
                  <c:v>{Insert Element)</c:v>
                </c:pt>
                <c:pt idx="11">
                  <c:v>{Insert Element)</c:v>
                </c:pt>
              </c:strCache>
            </c:strRef>
          </c:cat>
          <c:val>
            <c:numRef>
              <c:f>'Requirements Evaluation'!$I$18:$I$29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'Requirements Evaluation'!$J$17</c:f>
              <c:strCache>
                <c:ptCount val="1"/>
                <c:pt idx="0">
                  <c:v>Weaknesses</c:v>
                </c:pt>
              </c:strCache>
            </c:strRef>
          </c:tx>
          <c:spPr>
            <a:solidFill>
              <a:srgbClr val="00B050"/>
            </a:solidFill>
          </c:spPr>
          <c:cat>
            <c:strRef>
              <c:f>'Requirements Evaluation'!$B$18:$D$29</c:f>
              <c:strCache>
                <c:ptCount val="12"/>
                <c:pt idx="0">
                  <c:v>2.1.1 General Requirements</c:v>
                </c:pt>
                <c:pt idx="1">
                  <c:v>2.1.2. Activity Schedule / Timeline</c:v>
                </c:pt>
                <c:pt idx="2">
                  <c:v>2.1.3. Subcontractors</c:v>
                </c:pt>
                <c:pt idx="3">
                  <c:v>2.1.4. Prohibited Activities</c:v>
                </c:pt>
                <c:pt idx="4">
                  <c:v>2.1.5. Service Standards</c:v>
                </c:pt>
                <c:pt idx="5">
                  <c:v>2.1.6. Deferrals</c:v>
                </c:pt>
                <c:pt idx="6">
                  <c:v>2.1.7. Eligibility</c:v>
                </c:pt>
                <c:pt idx="7">
                  <c:v>2.1.8. Application</c:v>
                </c:pt>
                <c:pt idx="8">
                  <c:v>2.1.9. Leveraging</c:v>
                </c:pt>
                <c:pt idx="9">
                  <c:v>{Insert Element)</c:v>
                </c:pt>
                <c:pt idx="10">
                  <c:v>{Insert Element)</c:v>
                </c:pt>
                <c:pt idx="11">
                  <c:v>{Insert Element)</c:v>
                </c:pt>
              </c:strCache>
            </c:strRef>
          </c:cat>
          <c:val>
            <c:numRef>
              <c:f>'Requirements Evaluation'!$J$18:$J$29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'Requirements Evaluation'!$K$17</c:f>
              <c:strCache>
                <c:ptCount val="1"/>
                <c:pt idx="0">
                  <c:v>Significant Weaknesses</c:v>
                </c:pt>
              </c:strCache>
            </c:strRef>
          </c:tx>
          <c:spPr>
            <a:solidFill>
              <a:srgbClr val="FFC000"/>
            </a:solidFill>
            <a:ln>
              <a:noFill/>
            </a:ln>
          </c:spPr>
          <c:cat>
            <c:strRef>
              <c:f>'Requirements Evaluation'!$B$18:$D$29</c:f>
              <c:strCache>
                <c:ptCount val="12"/>
                <c:pt idx="0">
                  <c:v>2.1.1 General Requirements</c:v>
                </c:pt>
                <c:pt idx="1">
                  <c:v>2.1.2. Activity Schedule / Timeline</c:v>
                </c:pt>
                <c:pt idx="2">
                  <c:v>2.1.3. Subcontractors</c:v>
                </c:pt>
                <c:pt idx="3">
                  <c:v>2.1.4. Prohibited Activities</c:v>
                </c:pt>
                <c:pt idx="4">
                  <c:v>2.1.5. Service Standards</c:v>
                </c:pt>
                <c:pt idx="5">
                  <c:v>2.1.6. Deferrals</c:v>
                </c:pt>
                <c:pt idx="6">
                  <c:v>2.1.7. Eligibility</c:v>
                </c:pt>
                <c:pt idx="7">
                  <c:v>2.1.8. Application</c:v>
                </c:pt>
                <c:pt idx="8">
                  <c:v>2.1.9. Leveraging</c:v>
                </c:pt>
                <c:pt idx="9">
                  <c:v>{Insert Element)</c:v>
                </c:pt>
                <c:pt idx="10">
                  <c:v>{Insert Element)</c:v>
                </c:pt>
                <c:pt idx="11">
                  <c:v>{Insert Element)</c:v>
                </c:pt>
              </c:strCache>
            </c:strRef>
          </c:cat>
          <c:val>
            <c:numRef>
              <c:f>'Requirements Evaluation'!$K$18:$K$29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4"/>
          <c:tx>
            <c:strRef>
              <c:f>'Requirements Evaluation'!$L$17</c:f>
              <c:strCache>
                <c:ptCount val="1"/>
                <c:pt idx="0">
                  <c:v>Deficiencies</c:v>
                </c:pt>
              </c:strCache>
            </c:strRef>
          </c:tx>
          <c:spPr>
            <a:solidFill>
              <a:srgbClr val="C00000"/>
            </a:solidFill>
            <a:ln>
              <a:noFill/>
            </a:ln>
          </c:spPr>
          <c:cat>
            <c:strRef>
              <c:f>'Requirements Evaluation'!$B$18:$D$29</c:f>
              <c:strCache>
                <c:ptCount val="12"/>
                <c:pt idx="0">
                  <c:v>2.1.1 General Requirements</c:v>
                </c:pt>
                <c:pt idx="1">
                  <c:v>2.1.2. Activity Schedule / Timeline</c:v>
                </c:pt>
                <c:pt idx="2">
                  <c:v>2.1.3. Subcontractors</c:v>
                </c:pt>
                <c:pt idx="3">
                  <c:v>2.1.4. Prohibited Activities</c:v>
                </c:pt>
                <c:pt idx="4">
                  <c:v>2.1.5. Service Standards</c:v>
                </c:pt>
                <c:pt idx="5">
                  <c:v>2.1.6. Deferrals</c:v>
                </c:pt>
                <c:pt idx="6">
                  <c:v>2.1.7. Eligibility</c:v>
                </c:pt>
                <c:pt idx="7">
                  <c:v>2.1.8. Application</c:v>
                </c:pt>
                <c:pt idx="8">
                  <c:v>2.1.9. Leveraging</c:v>
                </c:pt>
                <c:pt idx="9">
                  <c:v>{Insert Element)</c:v>
                </c:pt>
                <c:pt idx="10">
                  <c:v>{Insert Element)</c:v>
                </c:pt>
                <c:pt idx="11">
                  <c:v>{Insert Element)</c:v>
                </c:pt>
              </c:strCache>
            </c:strRef>
          </c:cat>
          <c:val>
            <c:numRef>
              <c:f>'Requirements Evaluation'!$L$18:$L$29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gapWidth val="140"/>
        <c:axId val="96268672"/>
        <c:axId val="96270208"/>
      </c:barChart>
      <c:catAx>
        <c:axId val="96268672"/>
        <c:scaling>
          <c:orientation val="maxMin"/>
        </c:scaling>
        <c:axPos val="l"/>
        <c:majorGridlines>
          <c:spPr>
            <a:ln>
              <a:solidFill>
                <a:schemeClr val="bg1">
                  <a:lumMod val="65000"/>
                </a:schemeClr>
              </a:solidFill>
            </a:ln>
          </c:spPr>
        </c:majorGridlines>
        <c:numFmt formatCode="General"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6270208"/>
        <c:crosses val="autoZero"/>
        <c:auto val="1"/>
        <c:lblAlgn val="ctr"/>
        <c:lblOffset val="100"/>
        <c:tickLblSkip val="1"/>
        <c:tickMarkSkip val="1"/>
      </c:catAx>
      <c:valAx>
        <c:axId val="96270208"/>
        <c:scaling>
          <c:orientation val="minMax"/>
        </c:scaling>
        <c:axPos val="t"/>
        <c:majorGridlines>
          <c:spPr>
            <a:ln w="3175">
              <a:solidFill>
                <a:schemeClr val="bg1">
                  <a:lumMod val="75000"/>
                </a:schemeClr>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268672"/>
        <c:crossesAt val="1"/>
        <c:crossBetween val="between"/>
        <c:majorUnit val="1"/>
      </c:valAx>
    </c:plotArea>
    <c:legend>
      <c:legendPos val="r"/>
      <c:layout>
        <c:manualLayout>
          <c:xMode val="edge"/>
          <c:yMode val="edge"/>
          <c:x val="1.3913053816170253E-2"/>
          <c:y val="2.1052640596148833E-2"/>
          <c:w val="0.15826098715893661"/>
          <c:h val="0.26491239416820611"/>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RFP Evaluation Scores</a:t>
            </a:r>
          </a:p>
        </c:rich>
      </c:tx>
      <c:layout>
        <c:manualLayout>
          <c:xMode val="edge"/>
          <c:yMode val="edge"/>
          <c:x val="0.54674746193638546"/>
          <c:y val="2.2634753437277295E-2"/>
        </c:manualLayout>
      </c:layout>
      <c:spPr>
        <a:noFill/>
        <a:ln w="25400">
          <a:noFill/>
        </a:ln>
      </c:spPr>
    </c:title>
    <c:plotArea>
      <c:layout>
        <c:manualLayout>
          <c:layoutTarget val="inner"/>
          <c:xMode val="edge"/>
          <c:yMode val="edge"/>
          <c:x val="0.43026300622803643"/>
          <c:y val="0.12296804067188591"/>
          <c:w val="0.52241749549046912"/>
          <c:h val="0.7923057467081418"/>
        </c:manualLayout>
      </c:layout>
      <c:barChart>
        <c:barDir val="bar"/>
        <c:grouping val="clustered"/>
        <c:ser>
          <c:idx val="0"/>
          <c:order val="0"/>
          <c:tx>
            <c:strRef>
              <c:f>'Budget Evaluation'!$H$17</c:f>
              <c:strCache>
                <c:ptCount val="1"/>
                <c:pt idx="0">
                  <c:v>Significant Strengths</c:v>
                </c:pt>
              </c:strCache>
            </c:strRef>
          </c:tx>
          <c:spPr>
            <a:solidFill>
              <a:srgbClr val="0070C0"/>
            </a:solidFill>
            <a:ln w="12700">
              <a:noFill/>
              <a:prstDash val="solid"/>
            </a:ln>
          </c:spPr>
          <c:cat>
            <c:strRef>
              <c:f>'Budget Evaluation'!$B$18:$D$29</c:f>
              <c:strCache>
                <c:ptCount val="12"/>
                <c:pt idx="0">
                  <c:v>{Insert Factor}</c:v>
                </c:pt>
                <c:pt idx="1">
                  <c:v>{Insert Factor}</c:v>
                </c:pt>
                <c:pt idx="2">
                  <c:v>{Insert Factor}</c:v>
                </c:pt>
                <c:pt idx="3">
                  <c:v>{Insert Factor}</c:v>
                </c:pt>
                <c:pt idx="4">
                  <c:v>{Insert Factor}</c:v>
                </c:pt>
                <c:pt idx="5">
                  <c:v>{Insert Factor}</c:v>
                </c:pt>
                <c:pt idx="6">
                  <c:v>{Insert Factor}</c:v>
                </c:pt>
                <c:pt idx="7">
                  <c:v>{Insert Factor}</c:v>
                </c:pt>
                <c:pt idx="8">
                  <c:v>{Insert Factor}</c:v>
                </c:pt>
                <c:pt idx="9">
                  <c:v>{Insert Factor}</c:v>
                </c:pt>
                <c:pt idx="10">
                  <c:v>{Insert Factor}</c:v>
                </c:pt>
                <c:pt idx="11">
                  <c:v>{Insert Factor}</c:v>
                </c:pt>
              </c:strCache>
            </c:strRef>
          </c:cat>
          <c:val>
            <c:numRef>
              <c:f>'Budget Evaluation'!$H$18:$H$29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'Budget Evaluation'!$I$17</c:f>
              <c:strCache>
                <c:ptCount val="1"/>
                <c:pt idx="0">
                  <c:v>Strengths</c:v>
                </c:pt>
              </c:strCache>
            </c:strRef>
          </c:tx>
          <c:spPr>
            <a:solidFill>
              <a:srgbClr val="7030A0"/>
            </a:solidFill>
            <a:ln w="12700">
              <a:noFill/>
              <a:prstDash val="solid"/>
            </a:ln>
          </c:spPr>
          <c:cat>
            <c:strRef>
              <c:f>'Budget Evaluation'!$B$18:$D$29</c:f>
              <c:strCache>
                <c:ptCount val="12"/>
                <c:pt idx="0">
                  <c:v>{Insert Factor}</c:v>
                </c:pt>
                <c:pt idx="1">
                  <c:v>{Insert Factor}</c:v>
                </c:pt>
                <c:pt idx="2">
                  <c:v>{Insert Factor}</c:v>
                </c:pt>
                <c:pt idx="3">
                  <c:v>{Insert Factor}</c:v>
                </c:pt>
                <c:pt idx="4">
                  <c:v>{Insert Factor}</c:v>
                </c:pt>
                <c:pt idx="5">
                  <c:v>{Insert Factor}</c:v>
                </c:pt>
                <c:pt idx="6">
                  <c:v>{Insert Factor}</c:v>
                </c:pt>
                <c:pt idx="7">
                  <c:v>{Insert Factor}</c:v>
                </c:pt>
                <c:pt idx="8">
                  <c:v>{Insert Factor}</c:v>
                </c:pt>
                <c:pt idx="9">
                  <c:v>{Insert Factor}</c:v>
                </c:pt>
                <c:pt idx="10">
                  <c:v>{Insert Factor}</c:v>
                </c:pt>
                <c:pt idx="11">
                  <c:v>{Insert Factor}</c:v>
                </c:pt>
              </c:strCache>
            </c:strRef>
          </c:cat>
          <c:val>
            <c:numRef>
              <c:f>'Budget Evaluation'!$I$18:$I$29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'Budget Evaluation'!$J$17</c:f>
              <c:strCache>
                <c:ptCount val="1"/>
                <c:pt idx="0">
                  <c:v>Weaknesses</c:v>
                </c:pt>
              </c:strCache>
            </c:strRef>
          </c:tx>
          <c:spPr>
            <a:solidFill>
              <a:srgbClr val="00B050"/>
            </a:solidFill>
          </c:spPr>
          <c:cat>
            <c:strRef>
              <c:f>'Budget Evaluation'!$B$18:$D$29</c:f>
              <c:strCache>
                <c:ptCount val="12"/>
                <c:pt idx="0">
                  <c:v>{Insert Factor}</c:v>
                </c:pt>
                <c:pt idx="1">
                  <c:v>{Insert Factor}</c:v>
                </c:pt>
                <c:pt idx="2">
                  <c:v>{Insert Factor}</c:v>
                </c:pt>
                <c:pt idx="3">
                  <c:v>{Insert Factor}</c:v>
                </c:pt>
                <c:pt idx="4">
                  <c:v>{Insert Factor}</c:v>
                </c:pt>
                <c:pt idx="5">
                  <c:v>{Insert Factor}</c:v>
                </c:pt>
                <c:pt idx="6">
                  <c:v>{Insert Factor}</c:v>
                </c:pt>
                <c:pt idx="7">
                  <c:v>{Insert Factor}</c:v>
                </c:pt>
                <c:pt idx="8">
                  <c:v>{Insert Factor}</c:v>
                </c:pt>
                <c:pt idx="9">
                  <c:v>{Insert Factor}</c:v>
                </c:pt>
                <c:pt idx="10">
                  <c:v>{Insert Factor}</c:v>
                </c:pt>
                <c:pt idx="11">
                  <c:v>{Insert Factor}</c:v>
                </c:pt>
              </c:strCache>
            </c:strRef>
          </c:cat>
          <c:val>
            <c:numRef>
              <c:f>'Budget Evaluation'!$J$18:$J$29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'Budget Evaluation'!$K$17</c:f>
              <c:strCache>
                <c:ptCount val="1"/>
                <c:pt idx="0">
                  <c:v>Significant Weaknesses</c:v>
                </c:pt>
              </c:strCache>
            </c:strRef>
          </c:tx>
          <c:spPr>
            <a:solidFill>
              <a:srgbClr val="FFC000"/>
            </a:solidFill>
            <a:ln>
              <a:noFill/>
            </a:ln>
          </c:spPr>
          <c:cat>
            <c:strRef>
              <c:f>'Budget Evaluation'!$B$18:$D$29</c:f>
              <c:strCache>
                <c:ptCount val="12"/>
                <c:pt idx="0">
                  <c:v>{Insert Factor}</c:v>
                </c:pt>
                <c:pt idx="1">
                  <c:v>{Insert Factor}</c:v>
                </c:pt>
                <c:pt idx="2">
                  <c:v>{Insert Factor}</c:v>
                </c:pt>
                <c:pt idx="3">
                  <c:v>{Insert Factor}</c:v>
                </c:pt>
                <c:pt idx="4">
                  <c:v>{Insert Factor}</c:v>
                </c:pt>
                <c:pt idx="5">
                  <c:v>{Insert Factor}</c:v>
                </c:pt>
                <c:pt idx="6">
                  <c:v>{Insert Factor}</c:v>
                </c:pt>
                <c:pt idx="7">
                  <c:v>{Insert Factor}</c:v>
                </c:pt>
                <c:pt idx="8">
                  <c:v>{Insert Factor}</c:v>
                </c:pt>
                <c:pt idx="9">
                  <c:v>{Insert Factor}</c:v>
                </c:pt>
                <c:pt idx="10">
                  <c:v>{Insert Factor}</c:v>
                </c:pt>
                <c:pt idx="11">
                  <c:v>{Insert Factor}</c:v>
                </c:pt>
              </c:strCache>
            </c:strRef>
          </c:cat>
          <c:val>
            <c:numRef>
              <c:f>'Budget Evaluation'!$K$18:$K$29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4"/>
          <c:tx>
            <c:strRef>
              <c:f>'Budget Evaluation'!$L$17</c:f>
              <c:strCache>
                <c:ptCount val="1"/>
                <c:pt idx="0">
                  <c:v>Deficiencies</c:v>
                </c:pt>
              </c:strCache>
            </c:strRef>
          </c:tx>
          <c:spPr>
            <a:solidFill>
              <a:srgbClr val="C00000"/>
            </a:solidFill>
            <a:ln>
              <a:noFill/>
            </a:ln>
          </c:spPr>
          <c:cat>
            <c:strRef>
              <c:f>'Budget Evaluation'!$B$18:$D$29</c:f>
              <c:strCache>
                <c:ptCount val="12"/>
                <c:pt idx="0">
                  <c:v>{Insert Factor}</c:v>
                </c:pt>
                <c:pt idx="1">
                  <c:v>{Insert Factor}</c:v>
                </c:pt>
                <c:pt idx="2">
                  <c:v>{Insert Factor}</c:v>
                </c:pt>
                <c:pt idx="3">
                  <c:v>{Insert Factor}</c:v>
                </c:pt>
                <c:pt idx="4">
                  <c:v>{Insert Factor}</c:v>
                </c:pt>
                <c:pt idx="5">
                  <c:v>{Insert Factor}</c:v>
                </c:pt>
                <c:pt idx="6">
                  <c:v>{Insert Factor}</c:v>
                </c:pt>
                <c:pt idx="7">
                  <c:v>{Insert Factor}</c:v>
                </c:pt>
                <c:pt idx="8">
                  <c:v>{Insert Factor}</c:v>
                </c:pt>
                <c:pt idx="9">
                  <c:v>{Insert Factor}</c:v>
                </c:pt>
                <c:pt idx="10">
                  <c:v>{Insert Factor}</c:v>
                </c:pt>
                <c:pt idx="11">
                  <c:v>{Insert Factor}</c:v>
                </c:pt>
              </c:strCache>
            </c:strRef>
          </c:cat>
          <c:val>
            <c:numRef>
              <c:f>'Budget Evaluation'!$L$18:$L$29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gapWidth val="140"/>
        <c:axId val="72324224"/>
        <c:axId val="72325760"/>
      </c:barChart>
      <c:catAx>
        <c:axId val="72324224"/>
        <c:scaling>
          <c:orientation val="maxMin"/>
        </c:scaling>
        <c:axPos val="l"/>
        <c:majorGridlines>
          <c:spPr>
            <a:ln>
              <a:solidFill>
                <a:schemeClr val="bg1">
                  <a:lumMod val="65000"/>
                </a:schemeClr>
              </a:solidFill>
            </a:ln>
          </c:spPr>
        </c:majorGridlines>
        <c:numFmt formatCode="General"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2325760"/>
        <c:crosses val="autoZero"/>
        <c:auto val="1"/>
        <c:lblAlgn val="ctr"/>
        <c:lblOffset val="100"/>
        <c:tickLblSkip val="1"/>
        <c:tickMarkSkip val="1"/>
      </c:catAx>
      <c:valAx>
        <c:axId val="72325760"/>
        <c:scaling>
          <c:orientation val="minMax"/>
        </c:scaling>
        <c:axPos val="t"/>
        <c:majorGridlines>
          <c:spPr>
            <a:ln w="3175">
              <a:solidFill>
                <a:schemeClr val="bg1">
                  <a:lumMod val="75000"/>
                </a:schemeClr>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324224"/>
        <c:crossesAt val="1"/>
        <c:crossBetween val="between"/>
        <c:majorUnit val="1"/>
      </c:valAx>
    </c:plotArea>
    <c:legend>
      <c:legendPos val="r"/>
      <c:layout>
        <c:manualLayout>
          <c:xMode val="edge"/>
          <c:yMode val="edge"/>
          <c:x val="1.4782619679680892E-2"/>
          <c:y val="2.1052640596148833E-2"/>
          <c:w val="0.15826098715893661"/>
          <c:h val="0.26491239416820611"/>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RFP Evaluation Scores</a:t>
            </a:r>
          </a:p>
        </c:rich>
      </c:tx>
      <c:layout>
        <c:manualLayout>
          <c:xMode val="edge"/>
          <c:yMode val="edge"/>
          <c:x val="0.54674746229010529"/>
          <c:y val="2.2634779746214969E-2"/>
        </c:manualLayout>
      </c:layout>
      <c:spPr>
        <a:noFill/>
        <a:ln w="25400">
          <a:noFill/>
        </a:ln>
      </c:spPr>
    </c:title>
    <c:plotArea>
      <c:layout>
        <c:manualLayout>
          <c:layoutTarget val="inner"/>
          <c:xMode val="edge"/>
          <c:yMode val="edge"/>
          <c:x val="0.43026295577535312"/>
          <c:y val="6.8584402122605193E-2"/>
          <c:w val="0.52241749549046912"/>
          <c:h val="0.91965982483457442"/>
        </c:manualLayout>
      </c:layout>
      <c:barChart>
        <c:barDir val="bar"/>
        <c:grouping val="clustered"/>
        <c:ser>
          <c:idx val="0"/>
          <c:order val="0"/>
          <c:tx>
            <c:strRef>
              <c:f>'PassFail Evaluation'!$H$17</c:f>
              <c:strCache>
                <c:ptCount val="1"/>
                <c:pt idx="0">
                  <c:v>PASS</c:v>
                </c:pt>
              </c:strCache>
            </c:strRef>
          </c:tx>
          <c:spPr>
            <a:solidFill>
              <a:srgbClr val="0070C0"/>
            </a:solidFill>
            <a:ln w="12700">
              <a:noFill/>
              <a:prstDash val="solid"/>
            </a:ln>
          </c:spPr>
          <c:cat>
            <c:strRef>
              <c:f>'PassFail Evaluation'!$B$19:$C$138</c:f>
              <c:strCache>
                <c:ptCount val="120"/>
                <c:pt idx="0">
                  <c:v>1. Title Page</c:v>
                </c:pt>
                <c:pt idx="1">
                  <c:v>Hard Copy </c:v>
                </c:pt>
                <c:pt idx="2">
                  <c:v>PDF</c:v>
                </c:pt>
                <c:pt idx="3">
                  <c:v>1.a. The RFP number</c:v>
                </c:pt>
                <c:pt idx="4">
                  <c:v>1.b. The RFP subject</c:v>
                </c:pt>
                <c:pt idx="5">
                  <c:v>1.c. The name of the applicant</c:v>
                </c:pt>
                <c:pt idx="6">
                  <c:v>1.d. The applicant's full address</c:v>
                </c:pt>
                <c:pt idx="7">
                  <c:v>1.e. The applicant's telephone number</c:v>
                </c:pt>
                <c:pt idx="8">
                  <c:v>1.f. The name and title of the designated contact person</c:v>
                </c:pt>
                <c:pt idx="9">
                  <c:v>1.g. The bid opening date</c:v>
                </c:pt>
                <c:pt idx="10">
                  <c:v>2. Bidder's Signature Form</c:v>
                </c:pt>
                <c:pt idx="11">
                  <c:v>Hard Copy </c:v>
                </c:pt>
                <c:pt idx="12">
                  <c:v>PDF</c:v>
                </c:pt>
                <c:pt idx="13">
                  <c:v>Original Signature</c:v>
                </c:pt>
                <c:pt idx="14">
                  <c:v>{Insert Requirement)</c:v>
                </c:pt>
                <c:pt idx="15">
                  <c:v>3. Transmittal/Cover Letter</c:v>
                </c:pt>
                <c:pt idx="16">
                  <c:v>Hard Copy </c:v>
                </c:pt>
                <c:pt idx="17">
                  <c:v>PDF</c:v>
                </c:pt>
                <c:pt idx="18">
                  <c:v>Original Signature</c:v>
                </c:pt>
                <c:pt idx="19">
                  <c:v>{Insert Requirement)</c:v>
                </c:pt>
                <c:pt idx="20">
                  <c:v>4. Proposal Response Table of Contents</c:v>
                </c:pt>
                <c:pt idx="21">
                  <c:v>Hard Copy </c:v>
                </c:pt>
                <c:pt idx="22">
                  <c:v>PDF</c:v>
                </c:pt>
                <c:pt idx="23">
                  <c:v>Word</c:v>
                </c:pt>
                <c:pt idx="24">
                  <c:v>{Insert Requirement)</c:v>
                </c:pt>
                <c:pt idx="25">
                  <c:v>5. Statement of Compliance Form </c:v>
                </c:pt>
                <c:pt idx="26">
                  <c:v>Hard Copy </c:v>
                </c:pt>
                <c:pt idx="27">
                  <c:v>PDF</c:v>
                </c:pt>
                <c:pt idx="28">
                  <c:v>Original Signature</c:v>
                </c:pt>
                <c:pt idx="29">
                  <c:v>{Insert Requirement)</c:v>
                </c:pt>
                <c:pt idx="30">
                  <c:v>6. Certification Sheet</c:v>
                </c:pt>
                <c:pt idx="31">
                  <c:v>Hard Copy </c:v>
                </c:pt>
                <c:pt idx="32">
                  <c:v>PDF</c:v>
                </c:pt>
                <c:pt idx="33">
                  <c:v>Original Signature</c:v>
                </c:pt>
                <c:pt idx="34">
                  <c:v>{Insert Requirement)</c:v>
                </c:pt>
                <c:pt idx="35">
                  <c:v>7. Proof of Agency's 501 (c) (3) Status as a Non-Profit</c:v>
                </c:pt>
                <c:pt idx="36">
                  <c:v>Hard Copy </c:v>
                </c:pt>
                <c:pt idx="37">
                  <c:v>PDF</c:v>
                </c:pt>
                <c:pt idx="38">
                  <c:v>{Insert Requirement)</c:v>
                </c:pt>
                <c:pt idx="39">
                  <c:v>{Insert Requirement)</c:v>
                </c:pt>
                <c:pt idx="40">
                  <c:v>8. Non-Collusion Statement</c:v>
                </c:pt>
                <c:pt idx="41">
                  <c:v>Hard Copy </c:v>
                </c:pt>
                <c:pt idx="42">
                  <c:v>PDF</c:v>
                </c:pt>
                <c:pt idx="43">
                  <c:v>Original Signature</c:v>
                </c:pt>
                <c:pt idx="44">
                  <c:v>Notary Mark</c:v>
                </c:pt>
                <c:pt idx="45">
                  <c:v>9. Exception Form</c:v>
                </c:pt>
                <c:pt idx="46">
                  <c:v>Hard Copy </c:v>
                </c:pt>
                <c:pt idx="47">
                  <c:v>PDF</c:v>
                </c:pt>
                <c:pt idx="48">
                  <c:v>Check Box if No Exceptions</c:v>
                </c:pt>
                <c:pt idx="49">
                  <c:v>{Insert Requirement)</c:v>
                </c:pt>
                <c:pt idx="50">
                  <c:v>10. Confidential Information Form</c:v>
                </c:pt>
                <c:pt idx="51">
                  <c:v>Hard Copy </c:v>
                </c:pt>
                <c:pt idx="52">
                  <c:v>PDF</c:v>
                </c:pt>
                <c:pt idx="53">
                  <c:v>Check Box if No Confidential Information</c:v>
                </c:pt>
                <c:pt idx="54">
                  <c:v>{Insert Requirement)</c:v>
                </c:pt>
                <c:pt idx="55">
                  <c:v>11. Business Reference Form</c:v>
                </c:pt>
                <c:pt idx="56">
                  <c:v>Word</c:v>
                </c:pt>
                <c:pt idx="57">
                  <c:v>PDF</c:v>
                </c:pt>
                <c:pt idx="58">
                  <c:v>{Insert Requirement)</c:v>
                </c:pt>
                <c:pt idx="59">
                  <c:v>{Insert Requirement)</c:v>
                </c:pt>
                <c:pt idx="60">
                  <c:v>12. Past and Present Performance Questionnaires</c:v>
                </c:pt>
                <c:pt idx="61">
                  <c:v>Reference 1 Received </c:v>
                </c:pt>
                <c:pt idx="62">
                  <c:v>Reference 2 Received </c:v>
                </c:pt>
                <c:pt idx="63">
                  <c:v>Reference 3 Received </c:v>
                </c:pt>
                <c:pt idx="64">
                  <c:v>{Insert Requirement)</c:v>
                </c:pt>
                <c:pt idx="65">
                  <c:v>13. Subcontractor Information Form</c:v>
                </c:pt>
                <c:pt idx="66">
                  <c:v>Hard Copy </c:v>
                </c:pt>
                <c:pt idx="67">
                  <c:v>PDF</c:v>
                </c:pt>
                <c:pt idx="68">
                  <c:v>Original Signature</c:v>
                </c:pt>
                <c:pt idx="69">
                  <c:v>Check Box if No Subcontractors will be utilized</c:v>
                </c:pt>
                <c:pt idx="70">
                  <c:v>14. Employing State Residents Report</c:v>
                </c:pt>
                <c:pt idx="71">
                  <c:v>Word</c:v>
                </c:pt>
                <c:pt idx="72">
                  <c:v>PDF</c:v>
                </c:pt>
                <c:pt idx="73">
                  <c:v>Check Box if No State Residents will be utilized</c:v>
                </c:pt>
                <c:pt idx="74">
                  <c:v>{Insert Requirement)</c:v>
                </c:pt>
                <c:pt idx="75">
                  <c:v>15. Office of Supplier Diversity Certification Application</c:v>
                </c:pt>
                <c:pt idx="76">
                  <c:v>PDF</c:v>
                </c:pt>
                <c:pt idx="77">
                  <c:v>Check Box if No Application Submitted</c:v>
                </c:pt>
                <c:pt idx="78">
                  <c:v>{Insert Requirement)</c:v>
                </c:pt>
                <c:pt idx="79">
                  <c:v>{Insert Requirement)</c:v>
                </c:pt>
                <c:pt idx="80">
                  <c:v>16. List of Contracts with the State </c:v>
                </c:pt>
                <c:pt idx="81">
                  <c:v>Word</c:v>
                </c:pt>
                <c:pt idx="82">
                  <c:v>PDF</c:v>
                </c:pt>
                <c:pt idx="83">
                  <c:v>Check box if no contracts with State of Delaware during last 3 years</c:v>
                </c:pt>
                <c:pt idx="84">
                  <c:v>{Insert Requirement)</c:v>
                </c:pt>
                <c:pt idx="85">
                  <c:v>17. Corporate Qualifications</c:v>
                </c:pt>
                <c:pt idx="86">
                  <c:v>Word</c:v>
                </c:pt>
                <c:pt idx="87">
                  <c:v>PDF</c:v>
                </c:pt>
                <c:pt idx="88">
                  <c:v>{Insert Requirement)</c:v>
                </c:pt>
                <c:pt idx="89">
                  <c:v>{Insert Requirement)</c:v>
                </c:pt>
                <c:pt idx="90">
                  <c:v>18. Work Plan</c:v>
                </c:pt>
                <c:pt idx="91">
                  <c:v>Word</c:v>
                </c:pt>
                <c:pt idx="92">
                  <c:v>PDF</c:v>
                </c:pt>
                <c:pt idx="93">
                  <c:v>Services Provided Statewide</c:v>
                </c:pt>
                <c:pt idx="94">
                  <c:v>{Insert Requirement)</c:v>
                </c:pt>
                <c:pt idx="95">
                  <c:v>19. Project Staffing and Organization</c:v>
                </c:pt>
                <c:pt idx="96">
                  <c:v>Word</c:v>
                </c:pt>
                <c:pt idx="97">
                  <c:v>PDF</c:v>
                </c:pt>
                <c:pt idx="98">
                  <c:v>{Insert Requirement)</c:v>
                </c:pt>
                <c:pt idx="99">
                  <c:v>{Insert Requirement)</c:v>
                </c:pt>
                <c:pt idx="100">
                  <c:v>20. Budget Proposal</c:v>
                </c:pt>
                <c:pt idx="101">
                  <c:v>Excel Budget Workbook (Provided by State)</c:v>
                </c:pt>
                <c:pt idx="102">
                  <c:v>PDF</c:v>
                </c:pt>
                <c:pt idx="103">
                  <c:v>{Insert Requirement)</c:v>
                </c:pt>
                <c:pt idx="104">
                  <c:v>{Insert Requirement)</c:v>
                </c:pt>
                <c:pt idx="105">
                  <c:v>21. Copies of CDs</c:v>
                </c:pt>
                <c:pt idx="106">
                  <c:v>Two (2) original CDs (Each Labeled as “Original”)</c:v>
                </c:pt>
                <c:pt idx="107">
                  <c:v>Six (6) CD copies (Each Labeled as “Copy”)</c:v>
                </c:pt>
                <c:pt idx="108">
                  <c:v>Three (3) CDs (Each Labeled as “Corporate Confidential Information”), if applicable</c:v>
                </c:pt>
                <c:pt idx="109">
                  <c:v>{Insert Requirement)</c:v>
                </c:pt>
                <c:pt idx="110">
                  <c:v>{Insert Factor}</c:v>
                </c:pt>
                <c:pt idx="111">
                  <c:v>{Insert Requirement)</c:v>
                </c:pt>
                <c:pt idx="112">
                  <c:v>{Insert Requirement)</c:v>
                </c:pt>
                <c:pt idx="113">
                  <c:v>{Insert Requirement)</c:v>
                </c:pt>
                <c:pt idx="114">
                  <c:v>{Insert Requirement)</c:v>
                </c:pt>
                <c:pt idx="115">
                  <c:v>{Insert Factor}</c:v>
                </c:pt>
                <c:pt idx="116">
                  <c:v>{Insert Requirement)</c:v>
                </c:pt>
                <c:pt idx="117">
                  <c:v>{Insert Requirement)</c:v>
                </c:pt>
                <c:pt idx="118">
                  <c:v>{Insert Requirement)</c:v>
                </c:pt>
                <c:pt idx="119">
                  <c:v>{Insert Requirement)</c:v>
                </c:pt>
              </c:strCache>
            </c:strRef>
          </c:cat>
          <c:val>
            <c:numRef>
              <c:f>'PassFail Evaluation'!$H$19:$H$138</c:f>
              <c:numCache>
                <c:formatCode>0</c:formatCode>
                <c:ptCount val="120"/>
                <c:pt idx="0" formatCode="0.00">
                  <c:v>0</c:v>
                </c:pt>
                <c:pt idx="1">
                  <c:v>0</c:v>
                </c:pt>
                <c:pt idx="2">
                  <c:v>0</c:v>
                </c:pt>
                <c:pt idx="3">
                  <c:v>0</c:v>
                </c:pt>
                <c:pt idx="4">
                  <c:v>0</c:v>
                </c:pt>
                <c:pt idx="5">
                  <c:v>0</c:v>
                </c:pt>
                <c:pt idx="6">
                  <c:v>0</c:v>
                </c:pt>
                <c:pt idx="7">
                  <c:v>0</c:v>
                </c:pt>
                <c:pt idx="8">
                  <c:v>0</c:v>
                </c:pt>
                <c:pt idx="9">
                  <c:v>0</c:v>
                </c:pt>
                <c:pt idx="10" formatCode="0.00">
                  <c:v>0</c:v>
                </c:pt>
                <c:pt idx="11">
                  <c:v>0</c:v>
                </c:pt>
                <c:pt idx="12">
                  <c:v>0</c:v>
                </c:pt>
                <c:pt idx="13">
                  <c:v>0</c:v>
                </c:pt>
                <c:pt idx="14">
                  <c:v>0</c:v>
                </c:pt>
                <c:pt idx="15" formatCode="0.00">
                  <c:v>0</c:v>
                </c:pt>
                <c:pt idx="16">
                  <c:v>0</c:v>
                </c:pt>
                <c:pt idx="17">
                  <c:v>0</c:v>
                </c:pt>
                <c:pt idx="18">
                  <c:v>0</c:v>
                </c:pt>
                <c:pt idx="19">
                  <c:v>0</c:v>
                </c:pt>
                <c:pt idx="20" formatCode="0.00">
                  <c:v>0</c:v>
                </c:pt>
                <c:pt idx="21">
                  <c:v>0</c:v>
                </c:pt>
                <c:pt idx="22">
                  <c:v>0</c:v>
                </c:pt>
                <c:pt idx="23">
                  <c:v>0</c:v>
                </c:pt>
                <c:pt idx="24">
                  <c:v>0</c:v>
                </c:pt>
                <c:pt idx="25" formatCode="0.00">
                  <c:v>0</c:v>
                </c:pt>
                <c:pt idx="26">
                  <c:v>0</c:v>
                </c:pt>
                <c:pt idx="27">
                  <c:v>0</c:v>
                </c:pt>
                <c:pt idx="28">
                  <c:v>0</c:v>
                </c:pt>
                <c:pt idx="29">
                  <c:v>0</c:v>
                </c:pt>
                <c:pt idx="30" formatCode="0.00">
                  <c:v>0</c:v>
                </c:pt>
                <c:pt idx="31">
                  <c:v>0</c:v>
                </c:pt>
                <c:pt idx="32">
                  <c:v>0</c:v>
                </c:pt>
                <c:pt idx="33">
                  <c:v>0</c:v>
                </c:pt>
                <c:pt idx="34">
                  <c:v>0</c:v>
                </c:pt>
                <c:pt idx="35" formatCode="0.00">
                  <c:v>0</c:v>
                </c:pt>
                <c:pt idx="36">
                  <c:v>0</c:v>
                </c:pt>
                <c:pt idx="37">
                  <c:v>0</c:v>
                </c:pt>
                <c:pt idx="38">
                  <c:v>0</c:v>
                </c:pt>
                <c:pt idx="39">
                  <c:v>0</c:v>
                </c:pt>
                <c:pt idx="40" formatCode="0.00">
                  <c:v>0</c:v>
                </c:pt>
                <c:pt idx="41">
                  <c:v>0</c:v>
                </c:pt>
                <c:pt idx="42">
                  <c:v>0</c:v>
                </c:pt>
                <c:pt idx="43">
                  <c:v>0</c:v>
                </c:pt>
                <c:pt idx="44">
                  <c:v>0</c:v>
                </c:pt>
                <c:pt idx="45" formatCode="0.00">
                  <c:v>0</c:v>
                </c:pt>
                <c:pt idx="46">
                  <c:v>0</c:v>
                </c:pt>
                <c:pt idx="47">
                  <c:v>0</c:v>
                </c:pt>
                <c:pt idx="48">
                  <c:v>0</c:v>
                </c:pt>
                <c:pt idx="49">
                  <c:v>0</c:v>
                </c:pt>
                <c:pt idx="50" formatCode="0.00">
                  <c:v>0</c:v>
                </c:pt>
                <c:pt idx="51">
                  <c:v>0</c:v>
                </c:pt>
                <c:pt idx="52">
                  <c:v>0</c:v>
                </c:pt>
                <c:pt idx="53">
                  <c:v>0</c:v>
                </c:pt>
                <c:pt idx="54">
                  <c:v>0</c:v>
                </c:pt>
                <c:pt idx="55" formatCode="0.00">
                  <c:v>0</c:v>
                </c:pt>
                <c:pt idx="56">
                  <c:v>0</c:v>
                </c:pt>
                <c:pt idx="57">
                  <c:v>0</c:v>
                </c:pt>
                <c:pt idx="58">
                  <c:v>0</c:v>
                </c:pt>
                <c:pt idx="59">
                  <c:v>0</c:v>
                </c:pt>
                <c:pt idx="60" formatCode="0.00">
                  <c:v>0</c:v>
                </c:pt>
                <c:pt idx="61">
                  <c:v>0</c:v>
                </c:pt>
                <c:pt idx="62">
                  <c:v>0</c:v>
                </c:pt>
                <c:pt idx="63">
                  <c:v>0</c:v>
                </c:pt>
                <c:pt idx="64">
                  <c:v>0</c:v>
                </c:pt>
                <c:pt idx="65" formatCode="0.00">
                  <c:v>0</c:v>
                </c:pt>
                <c:pt idx="66">
                  <c:v>0</c:v>
                </c:pt>
                <c:pt idx="67">
                  <c:v>0</c:v>
                </c:pt>
                <c:pt idx="68">
                  <c:v>0</c:v>
                </c:pt>
                <c:pt idx="69">
                  <c:v>0</c:v>
                </c:pt>
                <c:pt idx="70" formatCode="0.00">
                  <c:v>0</c:v>
                </c:pt>
                <c:pt idx="71">
                  <c:v>0</c:v>
                </c:pt>
                <c:pt idx="72">
                  <c:v>0</c:v>
                </c:pt>
                <c:pt idx="73">
                  <c:v>0</c:v>
                </c:pt>
                <c:pt idx="74">
                  <c:v>0</c:v>
                </c:pt>
                <c:pt idx="75" formatCode="0.00">
                  <c:v>0</c:v>
                </c:pt>
                <c:pt idx="76">
                  <c:v>0</c:v>
                </c:pt>
                <c:pt idx="77">
                  <c:v>0</c:v>
                </c:pt>
                <c:pt idx="78">
                  <c:v>0</c:v>
                </c:pt>
                <c:pt idx="79">
                  <c:v>0</c:v>
                </c:pt>
                <c:pt idx="80" formatCode="0.00">
                  <c:v>0</c:v>
                </c:pt>
                <c:pt idx="81">
                  <c:v>0</c:v>
                </c:pt>
                <c:pt idx="82">
                  <c:v>0</c:v>
                </c:pt>
                <c:pt idx="83">
                  <c:v>0</c:v>
                </c:pt>
                <c:pt idx="84">
                  <c:v>0</c:v>
                </c:pt>
                <c:pt idx="85" formatCode="0.00">
                  <c:v>0</c:v>
                </c:pt>
                <c:pt idx="86">
                  <c:v>0</c:v>
                </c:pt>
                <c:pt idx="87">
                  <c:v>0</c:v>
                </c:pt>
                <c:pt idx="88">
                  <c:v>0</c:v>
                </c:pt>
                <c:pt idx="89">
                  <c:v>0</c:v>
                </c:pt>
                <c:pt idx="90" formatCode="0.00">
                  <c:v>0</c:v>
                </c:pt>
                <c:pt idx="91">
                  <c:v>0</c:v>
                </c:pt>
                <c:pt idx="92">
                  <c:v>0</c:v>
                </c:pt>
                <c:pt idx="93">
                  <c:v>0</c:v>
                </c:pt>
                <c:pt idx="94">
                  <c:v>0</c:v>
                </c:pt>
                <c:pt idx="95" formatCode="0.00">
                  <c:v>0</c:v>
                </c:pt>
                <c:pt idx="96">
                  <c:v>0</c:v>
                </c:pt>
                <c:pt idx="97">
                  <c:v>0</c:v>
                </c:pt>
                <c:pt idx="98">
                  <c:v>0</c:v>
                </c:pt>
                <c:pt idx="99">
                  <c:v>0</c:v>
                </c:pt>
                <c:pt idx="100" formatCode="0.00">
                  <c:v>0</c:v>
                </c:pt>
                <c:pt idx="101">
                  <c:v>0</c:v>
                </c:pt>
                <c:pt idx="102">
                  <c:v>0</c:v>
                </c:pt>
                <c:pt idx="103">
                  <c:v>0</c:v>
                </c:pt>
                <c:pt idx="104">
                  <c:v>0</c:v>
                </c:pt>
                <c:pt idx="105" formatCode="0.00">
                  <c:v>0</c:v>
                </c:pt>
                <c:pt idx="106">
                  <c:v>0</c:v>
                </c:pt>
                <c:pt idx="107">
                  <c:v>0</c:v>
                </c:pt>
                <c:pt idx="108">
                  <c:v>0</c:v>
                </c:pt>
                <c:pt idx="109">
                  <c:v>0</c:v>
                </c:pt>
                <c:pt idx="110" formatCode="0.00">
                  <c:v>0</c:v>
                </c:pt>
                <c:pt idx="111">
                  <c:v>0</c:v>
                </c:pt>
                <c:pt idx="112">
                  <c:v>0</c:v>
                </c:pt>
                <c:pt idx="113">
                  <c:v>0</c:v>
                </c:pt>
                <c:pt idx="114">
                  <c:v>0</c:v>
                </c:pt>
                <c:pt idx="115" formatCode="0.00">
                  <c:v>0</c:v>
                </c:pt>
                <c:pt idx="116">
                  <c:v>0</c:v>
                </c:pt>
                <c:pt idx="117">
                  <c:v>0</c:v>
                </c:pt>
                <c:pt idx="118">
                  <c:v>0</c:v>
                </c:pt>
                <c:pt idx="119">
                  <c:v>0</c:v>
                </c:pt>
              </c:numCache>
            </c:numRef>
          </c:val>
        </c:ser>
        <c:ser>
          <c:idx val="1"/>
          <c:order val="1"/>
          <c:tx>
            <c:strRef>
              <c:f>'PassFail Evaluation'!$I$17</c:f>
              <c:strCache>
                <c:ptCount val="1"/>
                <c:pt idx="0">
                  <c:v>FAIL</c:v>
                </c:pt>
              </c:strCache>
            </c:strRef>
          </c:tx>
          <c:spPr>
            <a:solidFill>
              <a:srgbClr val="C00000"/>
            </a:solidFill>
            <a:ln w="12700">
              <a:noFill/>
              <a:prstDash val="solid"/>
            </a:ln>
          </c:spPr>
          <c:cat>
            <c:strRef>
              <c:f>'PassFail Evaluation'!$B$19:$C$138</c:f>
              <c:strCache>
                <c:ptCount val="120"/>
                <c:pt idx="0">
                  <c:v>1. Title Page</c:v>
                </c:pt>
                <c:pt idx="1">
                  <c:v>Hard Copy </c:v>
                </c:pt>
                <c:pt idx="2">
                  <c:v>PDF</c:v>
                </c:pt>
                <c:pt idx="3">
                  <c:v>1.a. The RFP number</c:v>
                </c:pt>
                <c:pt idx="4">
                  <c:v>1.b. The RFP subject</c:v>
                </c:pt>
                <c:pt idx="5">
                  <c:v>1.c. The name of the applicant</c:v>
                </c:pt>
                <c:pt idx="6">
                  <c:v>1.d. The applicant's full address</c:v>
                </c:pt>
                <c:pt idx="7">
                  <c:v>1.e. The applicant's telephone number</c:v>
                </c:pt>
                <c:pt idx="8">
                  <c:v>1.f. The name and title of the designated contact person</c:v>
                </c:pt>
                <c:pt idx="9">
                  <c:v>1.g. The bid opening date</c:v>
                </c:pt>
                <c:pt idx="10">
                  <c:v>2. Bidder's Signature Form</c:v>
                </c:pt>
                <c:pt idx="11">
                  <c:v>Hard Copy </c:v>
                </c:pt>
                <c:pt idx="12">
                  <c:v>PDF</c:v>
                </c:pt>
                <c:pt idx="13">
                  <c:v>Original Signature</c:v>
                </c:pt>
                <c:pt idx="14">
                  <c:v>{Insert Requirement)</c:v>
                </c:pt>
                <c:pt idx="15">
                  <c:v>3. Transmittal/Cover Letter</c:v>
                </c:pt>
                <c:pt idx="16">
                  <c:v>Hard Copy </c:v>
                </c:pt>
                <c:pt idx="17">
                  <c:v>PDF</c:v>
                </c:pt>
                <c:pt idx="18">
                  <c:v>Original Signature</c:v>
                </c:pt>
                <c:pt idx="19">
                  <c:v>{Insert Requirement)</c:v>
                </c:pt>
                <c:pt idx="20">
                  <c:v>4. Proposal Response Table of Contents</c:v>
                </c:pt>
                <c:pt idx="21">
                  <c:v>Hard Copy </c:v>
                </c:pt>
                <c:pt idx="22">
                  <c:v>PDF</c:v>
                </c:pt>
                <c:pt idx="23">
                  <c:v>Word</c:v>
                </c:pt>
                <c:pt idx="24">
                  <c:v>{Insert Requirement)</c:v>
                </c:pt>
                <c:pt idx="25">
                  <c:v>5. Statement of Compliance Form </c:v>
                </c:pt>
                <c:pt idx="26">
                  <c:v>Hard Copy </c:v>
                </c:pt>
                <c:pt idx="27">
                  <c:v>PDF</c:v>
                </c:pt>
                <c:pt idx="28">
                  <c:v>Original Signature</c:v>
                </c:pt>
                <c:pt idx="29">
                  <c:v>{Insert Requirement)</c:v>
                </c:pt>
                <c:pt idx="30">
                  <c:v>6. Certification Sheet</c:v>
                </c:pt>
                <c:pt idx="31">
                  <c:v>Hard Copy </c:v>
                </c:pt>
                <c:pt idx="32">
                  <c:v>PDF</c:v>
                </c:pt>
                <c:pt idx="33">
                  <c:v>Original Signature</c:v>
                </c:pt>
                <c:pt idx="34">
                  <c:v>{Insert Requirement)</c:v>
                </c:pt>
                <c:pt idx="35">
                  <c:v>7. Proof of Agency's 501 (c) (3) Status as a Non-Profit</c:v>
                </c:pt>
                <c:pt idx="36">
                  <c:v>Hard Copy </c:v>
                </c:pt>
                <c:pt idx="37">
                  <c:v>PDF</c:v>
                </c:pt>
                <c:pt idx="38">
                  <c:v>{Insert Requirement)</c:v>
                </c:pt>
                <c:pt idx="39">
                  <c:v>{Insert Requirement)</c:v>
                </c:pt>
                <c:pt idx="40">
                  <c:v>8. Non-Collusion Statement</c:v>
                </c:pt>
                <c:pt idx="41">
                  <c:v>Hard Copy </c:v>
                </c:pt>
                <c:pt idx="42">
                  <c:v>PDF</c:v>
                </c:pt>
                <c:pt idx="43">
                  <c:v>Original Signature</c:v>
                </c:pt>
                <c:pt idx="44">
                  <c:v>Notary Mark</c:v>
                </c:pt>
                <c:pt idx="45">
                  <c:v>9. Exception Form</c:v>
                </c:pt>
                <c:pt idx="46">
                  <c:v>Hard Copy </c:v>
                </c:pt>
                <c:pt idx="47">
                  <c:v>PDF</c:v>
                </c:pt>
                <c:pt idx="48">
                  <c:v>Check Box if No Exceptions</c:v>
                </c:pt>
                <c:pt idx="49">
                  <c:v>{Insert Requirement)</c:v>
                </c:pt>
                <c:pt idx="50">
                  <c:v>10. Confidential Information Form</c:v>
                </c:pt>
                <c:pt idx="51">
                  <c:v>Hard Copy </c:v>
                </c:pt>
                <c:pt idx="52">
                  <c:v>PDF</c:v>
                </c:pt>
                <c:pt idx="53">
                  <c:v>Check Box if No Confidential Information</c:v>
                </c:pt>
                <c:pt idx="54">
                  <c:v>{Insert Requirement)</c:v>
                </c:pt>
                <c:pt idx="55">
                  <c:v>11. Business Reference Form</c:v>
                </c:pt>
                <c:pt idx="56">
                  <c:v>Word</c:v>
                </c:pt>
                <c:pt idx="57">
                  <c:v>PDF</c:v>
                </c:pt>
                <c:pt idx="58">
                  <c:v>{Insert Requirement)</c:v>
                </c:pt>
                <c:pt idx="59">
                  <c:v>{Insert Requirement)</c:v>
                </c:pt>
                <c:pt idx="60">
                  <c:v>12. Past and Present Performance Questionnaires</c:v>
                </c:pt>
                <c:pt idx="61">
                  <c:v>Reference 1 Received </c:v>
                </c:pt>
                <c:pt idx="62">
                  <c:v>Reference 2 Received </c:v>
                </c:pt>
                <c:pt idx="63">
                  <c:v>Reference 3 Received </c:v>
                </c:pt>
                <c:pt idx="64">
                  <c:v>{Insert Requirement)</c:v>
                </c:pt>
                <c:pt idx="65">
                  <c:v>13. Subcontractor Information Form</c:v>
                </c:pt>
                <c:pt idx="66">
                  <c:v>Hard Copy </c:v>
                </c:pt>
                <c:pt idx="67">
                  <c:v>PDF</c:v>
                </c:pt>
                <c:pt idx="68">
                  <c:v>Original Signature</c:v>
                </c:pt>
                <c:pt idx="69">
                  <c:v>Check Box if No Subcontractors will be utilized</c:v>
                </c:pt>
                <c:pt idx="70">
                  <c:v>14. Employing State Residents Report</c:v>
                </c:pt>
                <c:pt idx="71">
                  <c:v>Word</c:v>
                </c:pt>
                <c:pt idx="72">
                  <c:v>PDF</c:v>
                </c:pt>
                <c:pt idx="73">
                  <c:v>Check Box if No State Residents will be utilized</c:v>
                </c:pt>
                <c:pt idx="74">
                  <c:v>{Insert Requirement)</c:v>
                </c:pt>
                <c:pt idx="75">
                  <c:v>15. Office of Supplier Diversity Certification Application</c:v>
                </c:pt>
                <c:pt idx="76">
                  <c:v>PDF</c:v>
                </c:pt>
                <c:pt idx="77">
                  <c:v>Check Box if No Application Submitted</c:v>
                </c:pt>
                <c:pt idx="78">
                  <c:v>{Insert Requirement)</c:v>
                </c:pt>
                <c:pt idx="79">
                  <c:v>{Insert Requirement)</c:v>
                </c:pt>
                <c:pt idx="80">
                  <c:v>16. List of Contracts with the State </c:v>
                </c:pt>
                <c:pt idx="81">
                  <c:v>Word</c:v>
                </c:pt>
                <c:pt idx="82">
                  <c:v>PDF</c:v>
                </c:pt>
                <c:pt idx="83">
                  <c:v>Check box if no contracts with State of Delaware during last 3 years</c:v>
                </c:pt>
                <c:pt idx="84">
                  <c:v>{Insert Requirement)</c:v>
                </c:pt>
                <c:pt idx="85">
                  <c:v>17. Corporate Qualifications</c:v>
                </c:pt>
                <c:pt idx="86">
                  <c:v>Word</c:v>
                </c:pt>
                <c:pt idx="87">
                  <c:v>PDF</c:v>
                </c:pt>
                <c:pt idx="88">
                  <c:v>{Insert Requirement)</c:v>
                </c:pt>
                <c:pt idx="89">
                  <c:v>{Insert Requirement)</c:v>
                </c:pt>
                <c:pt idx="90">
                  <c:v>18. Work Plan</c:v>
                </c:pt>
                <c:pt idx="91">
                  <c:v>Word</c:v>
                </c:pt>
                <c:pt idx="92">
                  <c:v>PDF</c:v>
                </c:pt>
                <c:pt idx="93">
                  <c:v>Services Provided Statewide</c:v>
                </c:pt>
                <c:pt idx="94">
                  <c:v>{Insert Requirement)</c:v>
                </c:pt>
                <c:pt idx="95">
                  <c:v>19. Project Staffing and Organization</c:v>
                </c:pt>
                <c:pt idx="96">
                  <c:v>Word</c:v>
                </c:pt>
                <c:pt idx="97">
                  <c:v>PDF</c:v>
                </c:pt>
                <c:pt idx="98">
                  <c:v>{Insert Requirement)</c:v>
                </c:pt>
                <c:pt idx="99">
                  <c:v>{Insert Requirement)</c:v>
                </c:pt>
                <c:pt idx="100">
                  <c:v>20. Budget Proposal</c:v>
                </c:pt>
                <c:pt idx="101">
                  <c:v>Excel Budget Workbook (Provided by State)</c:v>
                </c:pt>
                <c:pt idx="102">
                  <c:v>PDF</c:v>
                </c:pt>
                <c:pt idx="103">
                  <c:v>{Insert Requirement)</c:v>
                </c:pt>
                <c:pt idx="104">
                  <c:v>{Insert Requirement)</c:v>
                </c:pt>
                <c:pt idx="105">
                  <c:v>21. Copies of CDs</c:v>
                </c:pt>
                <c:pt idx="106">
                  <c:v>Two (2) original CDs (Each Labeled as “Original”)</c:v>
                </c:pt>
                <c:pt idx="107">
                  <c:v>Six (6) CD copies (Each Labeled as “Copy”)</c:v>
                </c:pt>
                <c:pt idx="108">
                  <c:v>Three (3) CDs (Each Labeled as “Corporate Confidential Information”), if applicable</c:v>
                </c:pt>
                <c:pt idx="109">
                  <c:v>{Insert Requirement)</c:v>
                </c:pt>
                <c:pt idx="110">
                  <c:v>{Insert Factor}</c:v>
                </c:pt>
                <c:pt idx="111">
                  <c:v>{Insert Requirement)</c:v>
                </c:pt>
                <c:pt idx="112">
                  <c:v>{Insert Requirement)</c:v>
                </c:pt>
                <c:pt idx="113">
                  <c:v>{Insert Requirement)</c:v>
                </c:pt>
                <c:pt idx="114">
                  <c:v>{Insert Requirement)</c:v>
                </c:pt>
                <c:pt idx="115">
                  <c:v>{Insert Factor}</c:v>
                </c:pt>
                <c:pt idx="116">
                  <c:v>{Insert Requirement)</c:v>
                </c:pt>
                <c:pt idx="117">
                  <c:v>{Insert Requirement)</c:v>
                </c:pt>
                <c:pt idx="118">
                  <c:v>{Insert Requirement)</c:v>
                </c:pt>
                <c:pt idx="119">
                  <c:v>{Insert Requirement)</c:v>
                </c:pt>
              </c:strCache>
            </c:strRef>
          </c:cat>
          <c:val>
            <c:numRef>
              <c:f>'PassFail Evaluation'!$I$19:$I$138</c:f>
              <c:numCache>
                <c:formatCode>0</c:formatCode>
                <c:ptCount val="120"/>
                <c:pt idx="0" formatCode="0.00">
                  <c:v>0</c:v>
                </c:pt>
                <c:pt idx="1">
                  <c:v>0</c:v>
                </c:pt>
                <c:pt idx="2">
                  <c:v>0</c:v>
                </c:pt>
                <c:pt idx="3">
                  <c:v>0</c:v>
                </c:pt>
                <c:pt idx="4">
                  <c:v>0</c:v>
                </c:pt>
                <c:pt idx="5">
                  <c:v>0</c:v>
                </c:pt>
                <c:pt idx="6">
                  <c:v>0</c:v>
                </c:pt>
                <c:pt idx="7">
                  <c:v>0</c:v>
                </c:pt>
                <c:pt idx="8">
                  <c:v>0</c:v>
                </c:pt>
                <c:pt idx="9">
                  <c:v>0</c:v>
                </c:pt>
                <c:pt idx="10" formatCode="0.00">
                  <c:v>0</c:v>
                </c:pt>
                <c:pt idx="11">
                  <c:v>0</c:v>
                </c:pt>
                <c:pt idx="12">
                  <c:v>0</c:v>
                </c:pt>
                <c:pt idx="13">
                  <c:v>0</c:v>
                </c:pt>
                <c:pt idx="14">
                  <c:v>0</c:v>
                </c:pt>
                <c:pt idx="15" formatCode="0.00">
                  <c:v>0</c:v>
                </c:pt>
                <c:pt idx="16">
                  <c:v>0</c:v>
                </c:pt>
                <c:pt idx="17">
                  <c:v>0</c:v>
                </c:pt>
                <c:pt idx="18">
                  <c:v>0</c:v>
                </c:pt>
                <c:pt idx="19">
                  <c:v>0</c:v>
                </c:pt>
                <c:pt idx="20" formatCode="0.00">
                  <c:v>0</c:v>
                </c:pt>
                <c:pt idx="21">
                  <c:v>0</c:v>
                </c:pt>
                <c:pt idx="22">
                  <c:v>0</c:v>
                </c:pt>
                <c:pt idx="23">
                  <c:v>0</c:v>
                </c:pt>
                <c:pt idx="24">
                  <c:v>0</c:v>
                </c:pt>
                <c:pt idx="25" formatCode="0.00">
                  <c:v>0</c:v>
                </c:pt>
                <c:pt idx="26">
                  <c:v>0</c:v>
                </c:pt>
                <c:pt idx="27">
                  <c:v>0</c:v>
                </c:pt>
                <c:pt idx="28">
                  <c:v>0</c:v>
                </c:pt>
                <c:pt idx="29">
                  <c:v>0</c:v>
                </c:pt>
                <c:pt idx="30" formatCode="0.00">
                  <c:v>0</c:v>
                </c:pt>
                <c:pt idx="31">
                  <c:v>0</c:v>
                </c:pt>
                <c:pt idx="32">
                  <c:v>0</c:v>
                </c:pt>
                <c:pt idx="33">
                  <c:v>0</c:v>
                </c:pt>
                <c:pt idx="34">
                  <c:v>0</c:v>
                </c:pt>
                <c:pt idx="35" formatCode="0.00">
                  <c:v>0</c:v>
                </c:pt>
                <c:pt idx="36">
                  <c:v>0</c:v>
                </c:pt>
                <c:pt idx="37">
                  <c:v>0</c:v>
                </c:pt>
                <c:pt idx="38">
                  <c:v>0</c:v>
                </c:pt>
                <c:pt idx="39">
                  <c:v>0</c:v>
                </c:pt>
                <c:pt idx="40" formatCode="0.00">
                  <c:v>0</c:v>
                </c:pt>
                <c:pt idx="41">
                  <c:v>0</c:v>
                </c:pt>
                <c:pt idx="42">
                  <c:v>0</c:v>
                </c:pt>
                <c:pt idx="43">
                  <c:v>0</c:v>
                </c:pt>
                <c:pt idx="44">
                  <c:v>0</c:v>
                </c:pt>
                <c:pt idx="45" formatCode="0.00">
                  <c:v>0</c:v>
                </c:pt>
                <c:pt idx="46">
                  <c:v>0</c:v>
                </c:pt>
                <c:pt idx="47">
                  <c:v>0</c:v>
                </c:pt>
                <c:pt idx="48">
                  <c:v>0</c:v>
                </c:pt>
                <c:pt idx="49">
                  <c:v>0</c:v>
                </c:pt>
                <c:pt idx="50" formatCode="0.00">
                  <c:v>0</c:v>
                </c:pt>
                <c:pt idx="51">
                  <c:v>0</c:v>
                </c:pt>
                <c:pt idx="52">
                  <c:v>0</c:v>
                </c:pt>
                <c:pt idx="53">
                  <c:v>0</c:v>
                </c:pt>
                <c:pt idx="54">
                  <c:v>0</c:v>
                </c:pt>
                <c:pt idx="55" formatCode="0.00">
                  <c:v>0</c:v>
                </c:pt>
                <c:pt idx="56">
                  <c:v>0</c:v>
                </c:pt>
                <c:pt idx="57">
                  <c:v>0</c:v>
                </c:pt>
                <c:pt idx="58">
                  <c:v>0</c:v>
                </c:pt>
                <c:pt idx="59">
                  <c:v>0</c:v>
                </c:pt>
                <c:pt idx="60" formatCode="0.00">
                  <c:v>0</c:v>
                </c:pt>
                <c:pt idx="61">
                  <c:v>0</c:v>
                </c:pt>
                <c:pt idx="62">
                  <c:v>0</c:v>
                </c:pt>
                <c:pt idx="63">
                  <c:v>0</c:v>
                </c:pt>
                <c:pt idx="64">
                  <c:v>0</c:v>
                </c:pt>
                <c:pt idx="65" formatCode="0.00">
                  <c:v>0</c:v>
                </c:pt>
                <c:pt idx="66">
                  <c:v>0</c:v>
                </c:pt>
                <c:pt idx="67">
                  <c:v>0</c:v>
                </c:pt>
                <c:pt idx="68">
                  <c:v>0</c:v>
                </c:pt>
                <c:pt idx="69">
                  <c:v>0</c:v>
                </c:pt>
                <c:pt idx="70" formatCode="0.00">
                  <c:v>0</c:v>
                </c:pt>
                <c:pt idx="71">
                  <c:v>0</c:v>
                </c:pt>
                <c:pt idx="72">
                  <c:v>0</c:v>
                </c:pt>
                <c:pt idx="73">
                  <c:v>0</c:v>
                </c:pt>
                <c:pt idx="74">
                  <c:v>0</c:v>
                </c:pt>
                <c:pt idx="75" formatCode="0.00">
                  <c:v>0</c:v>
                </c:pt>
                <c:pt idx="76">
                  <c:v>0</c:v>
                </c:pt>
                <c:pt idx="77">
                  <c:v>0</c:v>
                </c:pt>
                <c:pt idx="78">
                  <c:v>0</c:v>
                </c:pt>
                <c:pt idx="79">
                  <c:v>0</c:v>
                </c:pt>
                <c:pt idx="80" formatCode="0.00">
                  <c:v>0</c:v>
                </c:pt>
                <c:pt idx="81">
                  <c:v>0</c:v>
                </c:pt>
                <c:pt idx="82">
                  <c:v>0</c:v>
                </c:pt>
                <c:pt idx="83">
                  <c:v>0</c:v>
                </c:pt>
                <c:pt idx="84">
                  <c:v>0</c:v>
                </c:pt>
                <c:pt idx="85" formatCode="0.00">
                  <c:v>0</c:v>
                </c:pt>
                <c:pt idx="86">
                  <c:v>0</c:v>
                </c:pt>
                <c:pt idx="87">
                  <c:v>0</c:v>
                </c:pt>
                <c:pt idx="88">
                  <c:v>0</c:v>
                </c:pt>
                <c:pt idx="89">
                  <c:v>0</c:v>
                </c:pt>
                <c:pt idx="90" formatCode="0.00">
                  <c:v>0</c:v>
                </c:pt>
                <c:pt idx="91">
                  <c:v>0</c:v>
                </c:pt>
                <c:pt idx="92">
                  <c:v>0</c:v>
                </c:pt>
                <c:pt idx="93">
                  <c:v>0</c:v>
                </c:pt>
                <c:pt idx="94">
                  <c:v>0</c:v>
                </c:pt>
                <c:pt idx="95" formatCode="0.00">
                  <c:v>0</c:v>
                </c:pt>
                <c:pt idx="96">
                  <c:v>0</c:v>
                </c:pt>
                <c:pt idx="97">
                  <c:v>0</c:v>
                </c:pt>
                <c:pt idx="98">
                  <c:v>0</c:v>
                </c:pt>
                <c:pt idx="99">
                  <c:v>0</c:v>
                </c:pt>
                <c:pt idx="100" formatCode="0.00">
                  <c:v>0</c:v>
                </c:pt>
                <c:pt idx="101">
                  <c:v>0</c:v>
                </c:pt>
                <c:pt idx="102">
                  <c:v>0</c:v>
                </c:pt>
                <c:pt idx="103">
                  <c:v>0</c:v>
                </c:pt>
                <c:pt idx="104">
                  <c:v>0</c:v>
                </c:pt>
                <c:pt idx="105" formatCode="0.00">
                  <c:v>0</c:v>
                </c:pt>
                <c:pt idx="106">
                  <c:v>0</c:v>
                </c:pt>
                <c:pt idx="107">
                  <c:v>0</c:v>
                </c:pt>
                <c:pt idx="108">
                  <c:v>0</c:v>
                </c:pt>
                <c:pt idx="109">
                  <c:v>0</c:v>
                </c:pt>
                <c:pt idx="110" formatCode="0.00">
                  <c:v>0</c:v>
                </c:pt>
                <c:pt idx="111">
                  <c:v>0</c:v>
                </c:pt>
                <c:pt idx="112">
                  <c:v>0</c:v>
                </c:pt>
                <c:pt idx="113">
                  <c:v>0</c:v>
                </c:pt>
                <c:pt idx="114">
                  <c:v>0</c:v>
                </c:pt>
                <c:pt idx="115" formatCode="0.00">
                  <c:v>0</c:v>
                </c:pt>
                <c:pt idx="116">
                  <c:v>0</c:v>
                </c:pt>
                <c:pt idx="117">
                  <c:v>0</c:v>
                </c:pt>
                <c:pt idx="118">
                  <c:v>0</c:v>
                </c:pt>
                <c:pt idx="119">
                  <c:v>0</c:v>
                </c:pt>
              </c:numCache>
            </c:numRef>
          </c:val>
        </c:ser>
        <c:gapWidth val="140"/>
        <c:axId val="96254976"/>
        <c:axId val="72385280"/>
      </c:barChart>
      <c:catAx>
        <c:axId val="96254976"/>
        <c:scaling>
          <c:orientation val="maxMin"/>
        </c:scaling>
        <c:axPos val="l"/>
        <c:majorGridlines>
          <c:spPr>
            <a:ln>
              <a:solidFill>
                <a:schemeClr val="bg1">
                  <a:lumMod val="65000"/>
                </a:schemeClr>
              </a:solidFill>
            </a:ln>
          </c:spPr>
        </c:majorGridlines>
        <c:numFmt formatCode="General"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2385280"/>
        <c:crosses val="autoZero"/>
        <c:auto val="1"/>
        <c:lblAlgn val="ctr"/>
        <c:lblOffset val="100"/>
        <c:tickLblSkip val="1"/>
        <c:tickMarkSkip val="1"/>
      </c:catAx>
      <c:valAx>
        <c:axId val="72385280"/>
        <c:scaling>
          <c:orientation val="minMax"/>
        </c:scaling>
        <c:axPos val="t"/>
        <c:majorGridlines>
          <c:spPr>
            <a:ln w="3175">
              <a:solidFill>
                <a:schemeClr val="bg1">
                  <a:lumMod val="75000"/>
                </a:schemeClr>
              </a:solidFill>
              <a:prstDash val="solid"/>
            </a:ln>
          </c:spPr>
        </c:majorGridlines>
        <c:numFmt formatCode="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6254976"/>
        <c:crossesAt val="1"/>
        <c:crossBetween val="between"/>
        <c:majorUnit val="1"/>
      </c:valAx>
    </c:plotArea>
    <c:legend>
      <c:legendPos val="r"/>
      <c:layout>
        <c:manualLayout>
          <c:xMode val="edge"/>
          <c:yMode val="edge"/>
          <c:x val="1.5240356606255823E-2"/>
          <c:y val="1.9263190601740442E-2"/>
          <c:w val="0.16178224705102334"/>
          <c:h val="2.2634248957045019E-2"/>
        </c:manualLayout>
      </c:layout>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PPQs Evaluation Scores</a:t>
            </a:r>
          </a:p>
        </c:rich>
      </c:tx>
      <c:layout>
        <c:manualLayout>
          <c:xMode val="edge"/>
          <c:yMode val="edge"/>
          <c:x val="0.59430748147631984"/>
          <c:y val="3.8634671853666744E-2"/>
        </c:manualLayout>
      </c:layout>
      <c:spPr>
        <a:noFill/>
        <a:ln w="25400">
          <a:noFill/>
        </a:ln>
      </c:spPr>
    </c:title>
    <c:plotArea>
      <c:layout>
        <c:manualLayout>
          <c:layoutTarget val="inner"/>
          <c:xMode val="edge"/>
          <c:yMode val="edge"/>
          <c:x val="0.23903870423276735"/>
          <c:y val="0.16812069960720219"/>
          <c:w val="0.71835334742449231"/>
          <c:h val="0.7923057467081418"/>
        </c:manualLayout>
      </c:layout>
      <c:barChart>
        <c:barDir val="bar"/>
        <c:grouping val="clustered"/>
        <c:ser>
          <c:idx val="0"/>
          <c:order val="0"/>
          <c:tx>
            <c:strRef>
              <c:f>'PPQ Evaluation'!$H$19</c:f>
              <c:strCache>
                <c:ptCount val="1"/>
                <c:pt idx="0">
                  <c:v>Outstanding</c:v>
                </c:pt>
              </c:strCache>
            </c:strRef>
          </c:tx>
          <c:spPr>
            <a:solidFill>
              <a:srgbClr val="0070C0"/>
            </a:solidFill>
            <a:ln w="12700">
              <a:noFill/>
              <a:prstDash val="solid"/>
            </a:ln>
          </c:spPr>
          <c:cat>
            <c:strRef>
              <c:f>'PPQ Evaluation'!$B$20:$D$31</c:f>
              <c:strCache>
                <c:ptCount val="12"/>
                <c:pt idx="0">
                  <c:v>Business References PPQs</c:v>
                </c:pt>
                <c:pt idx="1">
                  <c:v>{Insert Name of Reference}</c:v>
                </c:pt>
                <c:pt idx="2">
                  <c:v>{Insert Name of Reference}</c:v>
                </c:pt>
                <c:pt idx="3">
                  <c:v>{Insert Name of Reference}</c:v>
                </c:pt>
                <c:pt idx="4">
                  <c:v>{Insert Name of Reference}</c:v>
                </c:pt>
                <c:pt idx="5">
                  <c:v>{Insert Name of Reference}</c:v>
                </c:pt>
                <c:pt idx="6">
                  <c:v>State Agencies PPQs</c:v>
                </c:pt>
                <c:pt idx="7">
                  <c:v>{Insert Name of Reference}</c:v>
                </c:pt>
                <c:pt idx="8">
                  <c:v>{Insert Name of Reference}</c:v>
                </c:pt>
                <c:pt idx="9">
                  <c:v>{Insert Name of Reference}</c:v>
                </c:pt>
                <c:pt idx="10">
                  <c:v>{Insert Name of Reference}</c:v>
                </c:pt>
                <c:pt idx="11">
                  <c:v>{Insert Name of Reference}</c:v>
                </c:pt>
              </c:strCache>
            </c:strRef>
          </c:cat>
          <c:val>
            <c:numRef>
              <c:f>'PPQ Evaluation'!$H$20:$H$31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'PPQ Evaluation'!$I$19</c:f>
              <c:strCache>
                <c:ptCount val="1"/>
                <c:pt idx="0">
                  <c:v>Good</c:v>
                </c:pt>
              </c:strCache>
            </c:strRef>
          </c:tx>
          <c:spPr>
            <a:solidFill>
              <a:srgbClr val="7030A0"/>
            </a:solidFill>
            <a:ln w="12700">
              <a:noFill/>
              <a:prstDash val="solid"/>
            </a:ln>
          </c:spPr>
          <c:cat>
            <c:strRef>
              <c:f>'PPQ Evaluation'!$B$20:$D$31</c:f>
              <c:strCache>
                <c:ptCount val="12"/>
                <c:pt idx="0">
                  <c:v>Business References PPQs</c:v>
                </c:pt>
                <c:pt idx="1">
                  <c:v>{Insert Name of Reference}</c:v>
                </c:pt>
                <c:pt idx="2">
                  <c:v>{Insert Name of Reference}</c:v>
                </c:pt>
                <c:pt idx="3">
                  <c:v>{Insert Name of Reference}</c:v>
                </c:pt>
                <c:pt idx="4">
                  <c:v>{Insert Name of Reference}</c:v>
                </c:pt>
                <c:pt idx="5">
                  <c:v>{Insert Name of Reference}</c:v>
                </c:pt>
                <c:pt idx="6">
                  <c:v>State Agencies PPQs</c:v>
                </c:pt>
                <c:pt idx="7">
                  <c:v>{Insert Name of Reference}</c:v>
                </c:pt>
                <c:pt idx="8">
                  <c:v>{Insert Name of Reference}</c:v>
                </c:pt>
                <c:pt idx="9">
                  <c:v>{Insert Name of Reference}</c:v>
                </c:pt>
                <c:pt idx="10">
                  <c:v>{Insert Name of Reference}</c:v>
                </c:pt>
                <c:pt idx="11">
                  <c:v>{Insert Name of Reference}</c:v>
                </c:pt>
              </c:strCache>
            </c:strRef>
          </c:cat>
          <c:val>
            <c:numRef>
              <c:f>'PPQ Evaluation'!$I$20:$I$31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'PPQ Evaluation'!$J$19</c:f>
              <c:strCache>
                <c:ptCount val="1"/>
                <c:pt idx="0">
                  <c:v>Acceptable</c:v>
                </c:pt>
              </c:strCache>
            </c:strRef>
          </c:tx>
          <c:spPr>
            <a:solidFill>
              <a:srgbClr val="00B050"/>
            </a:solidFill>
          </c:spPr>
          <c:cat>
            <c:strRef>
              <c:f>'PPQ Evaluation'!$B$20:$D$31</c:f>
              <c:strCache>
                <c:ptCount val="12"/>
                <c:pt idx="0">
                  <c:v>Business References PPQs</c:v>
                </c:pt>
                <c:pt idx="1">
                  <c:v>{Insert Name of Reference}</c:v>
                </c:pt>
                <c:pt idx="2">
                  <c:v>{Insert Name of Reference}</c:v>
                </c:pt>
                <c:pt idx="3">
                  <c:v>{Insert Name of Reference}</c:v>
                </c:pt>
                <c:pt idx="4">
                  <c:v>{Insert Name of Reference}</c:v>
                </c:pt>
                <c:pt idx="5">
                  <c:v>{Insert Name of Reference}</c:v>
                </c:pt>
                <c:pt idx="6">
                  <c:v>State Agencies PPQs</c:v>
                </c:pt>
                <c:pt idx="7">
                  <c:v>{Insert Name of Reference}</c:v>
                </c:pt>
                <c:pt idx="8">
                  <c:v>{Insert Name of Reference}</c:v>
                </c:pt>
                <c:pt idx="9">
                  <c:v>{Insert Name of Reference}</c:v>
                </c:pt>
                <c:pt idx="10">
                  <c:v>{Insert Name of Reference}</c:v>
                </c:pt>
                <c:pt idx="11">
                  <c:v>{Insert Name of Reference}</c:v>
                </c:pt>
              </c:strCache>
            </c:strRef>
          </c:cat>
          <c:val>
            <c:numRef>
              <c:f>'PPQ Evaluation'!$J$20:$J$31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'PPQ Evaluation'!$K$19</c:f>
              <c:strCache>
                <c:ptCount val="1"/>
                <c:pt idx="0">
                  <c:v>Marginal</c:v>
                </c:pt>
              </c:strCache>
            </c:strRef>
          </c:tx>
          <c:spPr>
            <a:solidFill>
              <a:srgbClr val="FFC000"/>
            </a:solidFill>
            <a:ln>
              <a:noFill/>
            </a:ln>
          </c:spPr>
          <c:cat>
            <c:strRef>
              <c:f>'PPQ Evaluation'!$B$20:$D$31</c:f>
              <c:strCache>
                <c:ptCount val="12"/>
                <c:pt idx="0">
                  <c:v>Business References PPQs</c:v>
                </c:pt>
                <c:pt idx="1">
                  <c:v>{Insert Name of Reference}</c:v>
                </c:pt>
                <c:pt idx="2">
                  <c:v>{Insert Name of Reference}</c:v>
                </c:pt>
                <c:pt idx="3">
                  <c:v>{Insert Name of Reference}</c:v>
                </c:pt>
                <c:pt idx="4">
                  <c:v>{Insert Name of Reference}</c:v>
                </c:pt>
                <c:pt idx="5">
                  <c:v>{Insert Name of Reference}</c:v>
                </c:pt>
                <c:pt idx="6">
                  <c:v>State Agencies PPQs</c:v>
                </c:pt>
                <c:pt idx="7">
                  <c:v>{Insert Name of Reference}</c:v>
                </c:pt>
                <c:pt idx="8">
                  <c:v>{Insert Name of Reference}</c:v>
                </c:pt>
                <c:pt idx="9">
                  <c:v>{Insert Name of Reference}</c:v>
                </c:pt>
                <c:pt idx="10">
                  <c:v>{Insert Name of Reference}</c:v>
                </c:pt>
                <c:pt idx="11">
                  <c:v>{Insert Name of Reference}</c:v>
                </c:pt>
              </c:strCache>
            </c:strRef>
          </c:cat>
          <c:val>
            <c:numRef>
              <c:f>'PPQ Evaluation'!$K$20:$K$31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4"/>
          <c:tx>
            <c:strRef>
              <c:f>'PPQ Evaluation'!$L$19</c:f>
              <c:strCache>
                <c:ptCount val="1"/>
                <c:pt idx="0">
                  <c:v>Unacceptable</c:v>
                </c:pt>
              </c:strCache>
            </c:strRef>
          </c:tx>
          <c:spPr>
            <a:solidFill>
              <a:srgbClr val="C00000"/>
            </a:solidFill>
            <a:ln>
              <a:noFill/>
            </a:ln>
          </c:spPr>
          <c:cat>
            <c:strRef>
              <c:f>'PPQ Evaluation'!$B$20:$D$31</c:f>
              <c:strCache>
                <c:ptCount val="12"/>
                <c:pt idx="0">
                  <c:v>Business References PPQs</c:v>
                </c:pt>
                <c:pt idx="1">
                  <c:v>{Insert Name of Reference}</c:v>
                </c:pt>
                <c:pt idx="2">
                  <c:v>{Insert Name of Reference}</c:v>
                </c:pt>
                <c:pt idx="3">
                  <c:v>{Insert Name of Reference}</c:v>
                </c:pt>
                <c:pt idx="4">
                  <c:v>{Insert Name of Reference}</c:v>
                </c:pt>
                <c:pt idx="5">
                  <c:v>{Insert Name of Reference}</c:v>
                </c:pt>
                <c:pt idx="6">
                  <c:v>State Agencies PPQs</c:v>
                </c:pt>
                <c:pt idx="7">
                  <c:v>{Insert Name of Reference}</c:v>
                </c:pt>
                <c:pt idx="8">
                  <c:v>{Insert Name of Reference}</c:v>
                </c:pt>
                <c:pt idx="9">
                  <c:v>{Insert Name of Reference}</c:v>
                </c:pt>
                <c:pt idx="10">
                  <c:v>{Insert Name of Reference}</c:v>
                </c:pt>
                <c:pt idx="11">
                  <c:v>{Insert Name of Reference}</c:v>
                </c:pt>
              </c:strCache>
            </c:strRef>
          </c:cat>
          <c:val>
            <c:numRef>
              <c:f>'PPQ Evaluation'!$L$20:$L$31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4"/>
          <c:order val="5"/>
          <c:tx>
            <c:strRef>
              <c:f>'PPQ Evaluation'!$M$19</c:f>
              <c:strCache>
                <c:ptCount val="1"/>
                <c:pt idx="0">
                  <c:v>Neutral</c:v>
                </c:pt>
              </c:strCache>
            </c:strRef>
          </c:tx>
          <c:spPr>
            <a:solidFill>
              <a:schemeClr val="accent6">
                <a:lumMod val="50000"/>
              </a:schemeClr>
            </a:solidFill>
          </c:spPr>
          <c:cat>
            <c:strRef>
              <c:f>'PPQ Evaluation'!$B$20:$D$31</c:f>
              <c:strCache>
                <c:ptCount val="12"/>
                <c:pt idx="0">
                  <c:v>Business References PPQs</c:v>
                </c:pt>
                <c:pt idx="1">
                  <c:v>{Insert Name of Reference}</c:v>
                </c:pt>
                <c:pt idx="2">
                  <c:v>{Insert Name of Reference}</c:v>
                </c:pt>
                <c:pt idx="3">
                  <c:v>{Insert Name of Reference}</c:v>
                </c:pt>
                <c:pt idx="4">
                  <c:v>{Insert Name of Reference}</c:v>
                </c:pt>
                <c:pt idx="5">
                  <c:v>{Insert Name of Reference}</c:v>
                </c:pt>
                <c:pt idx="6">
                  <c:v>State Agencies PPQs</c:v>
                </c:pt>
                <c:pt idx="7">
                  <c:v>{Insert Name of Reference}</c:v>
                </c:pt>
                <c:pt idx="8">
                  <c:v>{Insert Name of Reference}</c:v>
                </c:pt>
                <c:pt idx="9">
                  <c:v>{Insert Name of Reference}</c:v>
                </c:pt>
                <c:pt idx="10">
                  <c:v>{Insert Name of Reference}</c:v>
                </c:pt>
                <c:pt idx="11">
                  <c:v>{Insert Name of Reference}</c:v>
                </c:pt>
              </c:strCache>
            </c:strRef>
          </c:cat>
          <c:val>
            <c:numRef>
              <c:f>'PPQ Evaluation'!$M$20:$M$31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gapWidth val="140"/>
        <c:axId val="72482816"/>
        <c:axId val="72484352"/>
      </c:barChart>
      <c:catAx>
        <c:axId val="72482816"/>
        <c:scaling>
          <c:orientation val="maxMin"/>
        </c:scaling>
        <c:axPos val="l"/>
        <c:majorGridlines>
          <c:spPr>
            <a:ln>
              <a:solidFill>
                <a:schemeClr val="bg1">
                  <a:lumMod val="65000"/>
                </a:schemeClr>
              </a:solidFill>
            </a:ln>
          </c:spPr>
        </c:majorGridlines>
        <c:numFmt formatCode="General"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2484352"/>
        <c:crosses val="autoZero"/>
        <c:auto val="1"/>
        <c:lblAlgn val="ctr"/>
        <c:lblOffset val="100"/>
        <c:tickLblSkip val="1"/>
        <c:tickMarkSkip val="1"/>
      </c:catAx>
      <c:valAx>
        <c:axId val="72484352"/>
        <c:scaling>
          <c:orientation val="minMax"/>
        </c:scaling>
        <c:axPos val="t"/>
        <c:majorGridlines>
          <c:spPr>
            <a:ln w="3175">
              <a:solidFill>
                <a:schemeClr val="bg1">
                  <a:lumMod val="75000"/>
                </a:schemeClr>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482816"/>
        <c:crossesAt val="1"/>
        <c:crossBetween val="between"/>
        <c:majorUnit val="1"/>
      </c:valAx>
    </c:plotArea>
    <c:legend>
      <c:legendPos val="r"/>
      <c:layout>
        <c:manualLayout>
          <c:xMode val="edge"/>
          <c:yMode val="edge"/>
          <c:x val="1.3777275232129934E-2"/>
          <c:y val="1.3806742681118997E-2"/>
          <c:w val="0.4512057638522553"/>
          <c:h val="0.10059198239100982"/>
        </c:manualLayout>
      </c:layout>
      <c:spPr>
        <a:noFill/>
        <a:ln w="3175">
          <a:no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chart>
  <c:spPr>
    <a:solidFill>
      <a:schemeClr val="bg1">
        <a:lumMod val="95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14</xdr:col>
      <xdr:colOff>137160</xdr:colOff>
      <xdr:row>13</xdr:row>
      <xdr:rowOff>7620</xdr:rowOff>
    </xdr:from>
    <xdr:to>
      <xdr:col>18</xdr:col>
      <xdr:colOff>5052060</xdr:colOff>
      <xdr:row>30</xdr:row>
      <xdr:rowOff>190500</xdr:rowOff>
    </xdr:to>
    <xdr:graphicFrame macro="">
      <xdr:nvGraphicFramePr>
        <xdr:cNvPr id="164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137160</xdr:colOff>
      <xdr:row>13</xdr:row>
      <xdr:rowOff>22860</xdr:rowOff>
    </xdr:from>
    <xdr:to>
      <xdr:col>18</xdr:col>
      <xdr:colOff>5059680</xdr:colOff>
      <xdr:row>30</xdr:row>
      <xdr:rowOff>190500</xdr:rowOff>
    </xdr:to>
    <xdr:graphicFrame macro="">
      <xdr:nvGraphicFramePr>
        <xdr:cNvPr id="2625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137160</xdr:colOff>
      <xdr:row>13</xdr:row>
      <xdr:rowOff>22860</xdr:rowOff>
    </xdr:from>
    <xdr:to>
      <xdr:col>18</xdr:col>
      <xdr:colOff>5059680</xdr:colOff>
      <xdr:row>30</xdr:row>
      <xdr:rowOff>190500</xdr:rowOff>
    </xdr:to>
    <xdr:graphicFrame macro="">
      <xdr:nvGraphicFramePr>
        <xdr:cNvPr id="5623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129540</xdr:colOff>
      <xdr:row>13</xdr:row>
      <xdr:rowOff>22860</xdr:rowOff>
    </xdr:from>
    <xdr:to>
      <xdr:col>16</xdr:col>
      <xdr:colOff>0</xdr:colOff>
      <xdr:row>139</xdr:row>
      <xdr:rowOff>7620</xdr:rowOff>
    </xdr:to>
    <xdr:graphicFrame macro="">
      <xdr:nvGraphicFramePr>
        <xdr:cNvPr id="6370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845820</xdr:colOff>
      <xdr:row>32</xdr:row>
      <xdr:rowOff>175260</xdr:rowOff>
    </xdr:from>
    <xdr:to>
      <xdr:col>19</xdr:col>
      <xdr:colOff>617220</xdr:colOff>
      <xdr:row>51</xdr:row>
      <xdr:rowOff>152400</xdr:rowOff>
    </xdr:to>
    <xdr:graphicFrame macro="">
      <xdr:nvGraphicFramePr>
        <xdr:cNvPr id="7977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tabColor theme="9" tint="-0.249977111117893"/>
  </sheetPr>
  <dimension ref="A1:C57"/>
  <sheetViews>
    <sheetView topLeftCell="A10" zoomScaleNormal="100" workbookViewId="0">
      <selection activeCell="B1" sqref="B1"/>
    </sheetView>
  </sheetViews>
  <sheetFormatPr defaultRowHeight="14.4"/>
  <cols>
    <col min="1" max="1" width="9.109375" style="4" customWidth="1"/>
    <col min="2" max="2" width="6.109375" style="167" customWidth="1"/>
  </cols>
  <sheetData>
    <row r="1" spans="1:3" s="162" customFormat="1">
      <c r="A1" s="165"/>
      <c r="B1" s="166"/>
    </row>
    <row r="2" spans="1:3">
      <c r="A2" s="4" t="s">
        <v>84</v>
      </c>
      <c r="B2" s="167">
        <v>1</v>
      </c>
      <c r="C2" t="s">
        <v>85</v>
      </c>
    </row>
    <row r="4" spans="1:3" s="162" customFormat="1">
      <c r="A4" s="165"/>
      <c r="B4" s="166"/>
    </row>
    <row r="5" spans="1:3" ht="15.6">
      <c r="A5" s="4" t="s">
        <v>84</v>
      </c>
      <c r="B5" s="167">
        <v>2</v>
      </c>
      <c r="C5" s="161" t="s">
        <v>88</v>
      </c>
    </row>
    <row r="6" spans="1:3" ht="15.6">
      <c r="C6" s="161"/>
    </row>
    <row r="7" spans="1:3" s="162" customFormat="1" ht="15.6">
      <c r="A7" s="165"/>
      <c r="B7" s="166"/>
      <c r="C7" s="163"/>
    </row>
    <row r="8" spans="1:3" ht="15.6">
      <c r="A8" s="4" t="s">
        <v>86</v>
      </c>
      <c r="B8" s="168">
        <v>3</v>
      </c>
      <c r="C8" s="161" t="s">
        <v>87</v>
      </c>
    </row>
    <row r="9" spans="1:3" ht="15.6">
      <c r="B9" s="168"/>
      <c r="C9" s="161"/>
    </row>
    <row r="10" spans="1:3" s="162" customFormat="1" ht="15.6">
      <c r="A10" s="165"/>
      <c r="B10" s="169"/>
      <c r="C10" s="163"/>
    </row>
    <row r="11" spans="1:3" ht="15.6">
      <c r="A11" s="4" t="s">
        <v>86</v>
      </c>
      <c r="B11" s="168">
        <v>4</v>
      </c>
      <c r="C11" s="161" t="s">
        <v>89</v>
      </c>
    </row>
    <row r="12" spans="1:3" ht="15.6">
      <c r="B12" s="168"/>
      <c r="C12" s="161"/>
    </row>
    <row r="13" spans="1:3" s="162" customFormat="1" ht="15.6">
      <c r="A13" s="165"/>
      <c r="B13" s="169"/>
      <c r="C13" s="163"/>
    </row>
    <row r="14" spans="1:3" s="99" customFormat="1" ht="15.6">
      <c r="A14" s="170" t="s">
        <v>84</v>
      </c>
      <c r="B14" s="171">
        <v>5</v>
      </c>
      <c r="C14" s="161" t="s">
        <v>91</v>
      </c>
    </row>
    <row r="15" spans="1:3" s="99" customFormat="1" ht="15.6">
      <c r="A15" s="170"/>
      <c r="B15" s="171"/>
      <c r="C15" s="164" t="s">
        <v>90</v>
      </c>
    </row>
    <row r="16" spans="1:3" s="99" customFormat="1" ht="15.6">
      <c r="A16" s="170"/>
      <c r="B16" s="171"/>
      <c r="C16" s="164"/>
    </row>
    <row r="17" spans="1:3" s="162" customFormat="1" ht="15.6">
      <c r="A17" s="165"/>
      <c r="B17" s="169"/>
      <c r="C17" s="163"/>
    </row>
    <row r="18" spans="1:3" s="99" customFormat="1" ht="15.6">
      <c r="A18" s="170" t="s">
        <v>84</v>
      </c>
      <c r="B18" s="171">
        <v>6</v>
      </c>
      <c r="C18" s="99" t="s">
        <v>92</v>
      </c>
    </row>
    <row r="19" spans="1:3" s="99" customFormat="1" ht="15.6">
      <c r="A19" s="170"/>
      <c r="B19" s="171"/>
      <c r="C19" s="164"/>
    </row>
    <row r="20" spans="1:3" s="162" customFormat="1" ht="15.6">
      <c r="A20" s="165"/>
      <c r="B20" s="169"/>
      <c r="C20" s="163"/>
    </row>
    <row r="21" spans="1:3" s="99" customFormat="1" ht="15.6">
      <c r="A21" s="170" t="s">
        <v>84</v>
      </c>
      <c r="B21" s="171">
        <v>7</v>
      </c>
      <c r="C21" s="99" t="s">
        <v>96</v>
      </c>
    </row>
    <row r="22" spans="1:3" s="99" customFormat="1" ht="15.6">
      <c r="A22" s="170"/>
      <c r="B22" s="171"/>
      <c r="C22" s="161" t="s">
        <v>97</v>
      </c>
    </row>
    <row r="23" spans="1:3" s="99" customFormat="1" ht="15.6">
      <c r="A23" s="170"/>
      <c r="B23" s="171"/>
      <c r="C23" s="164"/>
    </row>
    <row r="24" spans="1:3" s="162" customFormat="1" ht="15.6">
      <c r="A24" s="165"/>
      <c r="B24" s="169"/>
      <c r="C24" s="163"/>
    </row>
    <row r="25" spans="1:3" s="99" customFormat="1" ht="15.6">
      <c r="A25" s="170" t="s">
        <v>84</v>
      </c>
      <c r="B25" s="171">
        <v>8</v>
      </c>
      <c r="C25" s="161" t="s">
        <v>93</v>
      </c>
    </row>
    <row r="26" spans="1:3" s="99" customFormat="1" ht="15.6">
      <c r="A26" s="170"/>
      <c r="B26" s="171"/>
      <c r="C26" s="164" t="s">
        <v>94</v>
      </c>
    </row>
    <row r="27" spans="1:3" s="99" customFormat="1" ht="15.6">
      <c r="A27" s="170"/>
      <c r="B27" s="171"/>
      <c r="C27" s="164" t="s">
        <v>95</v>
      </c>
    </row>
    <row r="28" spans="1:3" s="99" customFormat="1" ht="15.6">
      <c r="A28" s="170"/>
      <c r="B28" s="171"/>
      <c r="C28" s="164"/>
    </row>
    <row r="29" spans="1:3" s="162" customFormat="1" ht="15.6">
      <c r="A29" s="165"/>
      <c r="B29" s="169"/>
      <c r="C29" s="163"/>
    </row>
    <row r="30" spans="1:3" s="99" customFormat="1" ht="15.6">
      <c r="A30" s="170" t="s">
        <v>84</v>
      </c>
      <c r="B30" s="171">
        <v>9</v>
      </c>
      <c r="C30" s="164" t="s">
        <v>99</v>
      </c>
    </row>
    <row r="31" spans="1:3" s="99" customFormat="1" ht="15.6">
      <c r="A31" s="170"/>
      <c r="B31" s="171"/>
      <c r="C31" s="161" t="s">
        <v>100</v>
      </c>
    </row>
    <row r="32" spans="1:3" s="99" customFormat="1" ht="15.6">
      <c r="A32" s="170"/>
      <c r="B32" s="171"/>
      <c r="C32" s="164"/>
    </row>
    <row r="33" spans="1:3" s="162" customFormat="1" ht="15.6">
      <c r="A33" s="165"/>
      <c r="B33" s="169"/>
      <c r="C33" s="163"/>
    </row>
    <row r="34" spans="1:3" s="99" customFormat="1" ht="15.6">
      <c r="A34" s="170" t="s">
        <v>84</v>
      </c>
      <c r="B34" s="171">
        <v>10</v>
      </c>
      <c r="C34" s="161" t="s">
        <v>104</v>
      </c>
    </row>
    <row r="35" spans="1:3" s="99" customFormat="1" ht="15.6">
      <c r="A35" s="170"/>
      <c r="B35" s="171"/>
      <c r="C35" s="161" t="s">
        <v>103</v>
      </c>
    </row>
    <row r="36" spans="1:3" s="99" customFormat="1" ht="15.6">
      <c r="A36" s="170"/>
      <c r="B36" s="171"/>
      <c r="C36" s="164"/>
    </row>
    <row r="37" spans="1:3" s="162" customFormat="1" ht="15.6">
      <c r="A37" s="165"/>
      <c r="B37" s="169"/>
      <c r="C37" s="163"/>
    </row>
    <row r="38" spans="1:3" s="99" customFormat="1" ht="15.6">
      <c r="A38" s="170" t="s">
        <v>84</v>
      </c>
      <c r="B38" s="171">
        <v>11</v>
      </c>
      <c r="C38" s="161" t="s">
        <v>101</v>
      </c>
    </row>
    <row r="39" spans="1:3" s="99" customFormat="1" ht="15.6">
      <c r="A39" s="170"/>
      <c r="B39" s="171"/>
      <c r="C39" s="164" t="s">
        <v>102</v>
      </c>
    </row>
    <row r="40" spans="1:3" s="99" customFormat="1" ht="15.6">
      <c r="A40" s="170"/>
      <c r="B40" s="171"/>
      <c r="C40" s="164" t="s">
        <v>170</v>
      </c>
    </row>
    <row r="41" spans="1:3" s="99" customFormat="1" ht="15.6">
      <c r="A41" s="170"/>
      <c r="B41" s="171"/>
      <c r="C41" s="164" t="s">
        <v>169</v>
      </c>
    </row>
    <row r="42" spans="1:3" s="99" customFormat="1" ht="15.6">
      <c r="A42" s="170"/>
      <c r="B42" s="171"/>
      <c r="C42" s="164" t="s">
        <v>171</v>
      </c>
    </row>
    <row r="43" spans="1:3" s="99" customFormat="1" ht="15.6">
      <c r="A43" s="170"/>
      <c r="B43" s="171"/>
      <c r="C43" s="164" t="s">
        <v>105</v>
      </c>
    </row>
    <row r="44" spans="1:3" s="99" customFormat="1" ht="15.6">
      <c r="A44" s="170"/>
      <c r="B44" s="171"/>
      <c r="C44" s="164" t="s">
        <v>106</v>
      </c>
    </row>
    <row r="45" spans="1:3" s="99" customFormat="1" ht="15.6">
      <c r="A45" s="170"/>
      <c r="B45" s="171"/>
      <c r="C45" s="164"/>
    </row>
    <row r="46" spans="1:3" s="162" customFormat="1" ht="15.6">
      <c r="A46" s="165"/>
      <c r="B46" s="169"/>
      <c r="C46" s="163"/>
    </row>
    <row r="47" spans="1:3" s="99" customFormat="1" ht="15.6">
      <c r="A47" s="170" t="s">
        <v>84</v>
      </c>
      <c r="B47" s="171">
        <v>12</v>
      </c>
      <c r="C47" s="161" t="s">
        <v>108</v>
      </c>
    </row>
    <row r="48" spans="1:3" s="99" customFormat="1" ht="15.6">
      <c r="A48" s="170"/>
      <c r="B48" s="171"/>
      <c r="C48" s="164"/>
    </row>
    <row r="49" spans="1:3" s="162" customFormat="1" ht="15.6">
      <c r="A49" s="165"/>
      <c r="B49" s="169"/>
      <c r="C49" s="163"/>
    </row>
    <row r="50" spans="1:3" ht="15.6">
      <c r="A50" s="170" t="s">
        <v>84</v>
      </c>
      <c r="B50" s="171">
        <v>13</v>
      </c>
      <c r="C50" t="s">
        <v>107</v>
      </c>
    </row>
    <row r="51" spans="1:3" ht="15.6">
      <c r="B51" s="168"/>
    </row>
    <row r="52" spans="1:3" s="162" customFormat="1" ht="15.6">
      <c r="A52" s="165"/>
      <c r="B52" s="169"/>
    </row>
    <row r="53" spans="1:3" ht="15.6">
      <c r="A53" s="170" t="s">
        <v>84</v>
      </c>
      <c r="B53" s="171">
        <v>14</v>
      </c>
      <c r="C53" s="161" t="s">
        <v>110</v>
      </c>
    </row>
    <row r="54" spans="1:3" ht="15.6">
      <c r="B54" s="168"/>
      <c r="C54" t="s">
        <v>111</v>
      </c>
    </row>
    <row r="55" spans="1:3" ht="15.6">
      <c r="B55" s="168"/>
      <c r="C55" t="s">
        <v>112</v>
      </c>
    </row>
    <row r="56" spans="1:3" ht="15.6">
      <c r="B56" s="168"/>
    </row>
    <row r="57" spans="1:3" s="162" customFormat="1" ht="15.6">
      <c r="A57" s="165"/>
      <c r="B57" s="169"/>
    </row>
  </sheetData>
  <sheetProtection password="D5C1" sheet="1"/>
  <pageMargins left="0.2" right="0.2" top="0.75" bottom="0.75" header="0.3" footer="0.3"/>
  <pageSetup scale="60" orientation="portrait" r:id="rId1"/>
</worksheet>
</file>

<file path=xl/worksheets/sheet2.xml><?xml version="1.0" encoding="utf-8"?>
<worksheet xmlns="http://schemas.openxmlformats.org/spreadsheetml/2006/main" xmlns:r="http://schemas.openxmlformats.org/officeDocument/2006/relationships">
  <sheetPr codeName="Sheet4">
    <tabColor theme="6" tint="-0.499984740745262"/>
    <pageSetUpPr fitToPage="1"/>
  </sheetPr>
  <dimension ref="A1:IV166"/>
  <sheetViews>
    <sheetView showGridLines="0" tabSelected="1" topLeftCell="A49" zoomScaleNormal="100" workbookViewId="0">
      <selection activeCell="E64" sqref="E64:J64"/>
    </sheetView>
  </sheetViews>
  <sheetFormatPr defaultColWidth="0" defaultRowHeight="14.4"/>
  <cols>
    <col min="1" max="1" width="9.109375" customWidth="1"/>
    <col min="2" max="2" width="13.44140625" customWidth="1"/>
    <col min="3" max="3" width="13.33203125" customWidth="1"/>
    <col min="4" max="4" width="19.109375" customWidth="1"/>
    <col min="5" max="5" width="9.109375" customWidth="1"/>
    <col min="6" max="6" width="16.6640625" customWidth="1"/>
    <col min="7" max="7" width="9.109375" customWidth="1"/>
    <col min="8" max="8" width="12.88671875" customWidth="1"/>
    <col min="9" max="9" width="12.44140625" customWidth="1"/>
    <col min="10" max="10" width="16.33203125" customWidth="1"/>
    <col min="11" max="11" width="3.33203125" style="99" customWidth="1"/>
    <col min="12" max="13" width="10.88671875" customWidth="1"/>
    <col min="14" max="14" width="15.5546875" customWidth="1"/>
    <col min="15" max="15" width="31.109375" customWidth="1"/>
    <col min="16" max="17" width="9.109375" customWidth="1"/>
    <col min="18" max="18" width="11.109375" customWidth="1"/>
    <col min="19" max="19" width="9.109375" customWidth="1"/>
    <col min="20" max="20" width="10.44140625" customWidth="1"/>
    <col min="21" max="28" width="9.109375" customWidth="1"/>
  </cols>
  <sheetData>
    <row r="1" spans="1:28">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28">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28" ht="15" thickBot="1">
      <c r="A3" s="240"/>
      <c r="B3" s="251" t="s">
        <v>230</v>
      </c>
      <c r="C3" s="99"/>
      <c r="D3" s="99"/>
      <c r="E3" s="240"/>
      <c r="F3" s="240"/>
      <c r="G3" s="240"/>
      <c r="H3" s="240"/>
      <c r="I3" s="240"/>
      <c r="J3" s="240"/>
      <c r="K3" s="240"/>
      <c r="L3" s="240"/>
      <c r="M3" s="240"/>
      <c r="N3" s="240"/>
      <c r="O3" s="240"/>
      <c r="P3" s="240"/>
      <c r="Q3" s="240"/>
      <c r="R3" s="240"/>
      <c r="S3" s="240"/>
      <c r="T3" s="240"/>
      <c r="U3" s="240"/>
      <c r="V3" s="240"/>
      <c r="W3" s="240"/>
      <c r="X3" s="240"/>
      <c r="Y3" s="240"/>
      <c r="Z3" s="240"/>
      <c r="AA3" s="240"/>
      <c r="AB3" s="240"/>
    </row>
    <row r="4" spans="1:28" ht="44.4" thickTop="1" thickBot="1">
      <c r="A4" s="240"/>
      <c r="B4" s="522" t="s">
        <v>25</v>
      </c>
      <c r="C4" s="523"/>
      <c r="D4" s="523"/>
      <c r="E4" s="523"/>
      <c r="F4" s="523"/>
      <c r="G4" s="523"/>
      <c r="H4" s="524"/>
      <c r="I4" s="85" t="s">
        <v>0</v>
      </c>
      <c r="J4" s="86" t="s">
        <v>1</v>
      </c>
      <c r="K4" s="240"/>
      <c r="L4" s="135" t="s">
        <v>79</v>
      </c>
      <c r="M4" s="136" t="s">
        <v>81</v>
      </c>
      <c r="N4" s="240"/>
      <c r="O4" s="106" t="s">
        <v>6</v>
      </c>
      <c r="P4" s="107" t="s">
        <v>7</v>
      </c>
      <c r="Q4" s="108" t="s">
        <v>29</v>
      </c>
      <c r="R4" s="108" t="s">
        <v>30</v>
      </c>
      <c r="S4" s="108" t="s">
        <v>31</v>
      </c>
      <c r="T4" s="108" t="s">
        <v>32</v>
      </c>
      <c r="U4" s="109" t="s">
        <v>33</v>
      </c>
      <c r="V4" s="240"/>
      <c r="W4" s="240"/>
      <c r="X4" s="240"/>
      <c r="Y4" s="240"/>
      <c r="Z4" s="240"/>
      <c r="AA4" s="240"/>
      <c r="AB4" s="240"/>
    </row>
    <row r="5" spans="1:28" ht="15" thickBot="1">
      <c r="A5" s="240"/>
      <c r="B5" s="285" t="s">
        <v>299</v>
      </c>
      <c r="C5" s="536" t="s">
        <v>300</v>
      </c>
      <c r="D5" s="537"/>
      <c r="E5" s="537"/>
      <c r="F5" s="537"/>
      <c r="G5" s="537"/>
      <c r="H5" s="538"/>
      <c r="I5" s="284" t="s">
        <v>273</v>
      </c>
      <c r="J5" s="286" t="s">
        <v>270</v>
      </c>
      <c r="K5" s="240"/>
      <c r="L5" s="282"/>
      <c r="M5" s="283"/>
      <c r="N5" s="240"/>
      <c r="O5" s="110" t="s">
        <v>166</v>
      </c>
      <c r="P5" s="58" t="s">
        <v>18</v>
      </c>
      <c r="Q5" s="15" t="s">
        <v>34</v>
      </c>
      <c r="R5" s="15" t="s">
        <v>37</v>
      </c>
      <c r="S5" s="15" t="s">
        <v>35</v>
      </c>
      <c r="T5" s="15">
        <f>0</f>
        <v>0</v>
      </c>
      <c r="U5" s="111">
        <f>0</f>
        <v>0</v>
      </c>
      <c r="V5" s="240"/>
      <c r="W5" s="244">
        <v>39.299999999999997</v>
      </c>
      <c r="X5" s="240"/>
      <c r="Y5" s="240"/>
      <c r="Z5" s="240"/>
      <c r="AA5" s="240"/>
      <c r="AB5" s="240"/>
    </row>
    <row r="6" spans="1:28" ht="15" thickBot="1">
      <c r="A6" s="240"/>
      <c r="B6" s="91" t="s">
        <v>226</v>
      </c>
      <c r="C6" s="513" t="s">
        <v>236</v>
      </c>
      <c r="D6" s="514"/>
      <c r="E6" s="514"/>
      <c r="F6" s="514"/>
      <c r="G6" s="514"/>
      <c r="H6" s="515"/>
      <c r="I6" s="92"/>
      <c r="J6" s="97">
        <f>SUM(I7:I11)</f>
        <v>0.1</v>
      </c>
      <c r="K6" s="240"/>
      <c r="L6" s="131"/>
      <c r="M6" s="132"/>
      <c r="N6" s="240"/>
      <c r="O6" s="112" t="s">
        <v>9</v>
      </c>
      <c r="P6" s="59" t="s">
        <v>19</v>
      </c>
      <c r="Q6" s="16" t="s">
        <v>36</v>
      </c>
      <c r="R6" s="16" t="s">
        <v>37</v>
      </c>
      <c r="S6" s="16" t="s">
        <v>37</v>
      </c>
      <c r="T6" s="16">
        <f>0</f>
        <v>0</v>
      </c>
      <c r="U6" s="113">
        <f>0</f>
        <v>0</v>
      </c>
      <c r="V6" s="240"/>
      <c r="W6" s="243">
        <f>ROUND(W5,0)</f>
        <v>39</v>
      </c>
      <c r="X6" s="520" t="str">
        <f>LOOKUP(W6,{0,20,40,60,80},{"Unacceptable (0-19)","Marginal (20-39)","Acceptable (40-59)","Good (60-79)","Outstanding (80-100)"})</f>
        <v>Marginal (20-39)</v>
      </c>
      <c r="Y6" s="521"/>
      <c r="Z6" s="516" t="str">
        <f>IF(W6&gt;79,"Outstanding (80-100)",IF(W6&gt;59,"Good (60-79)", IF(W6&gt;39,"Acceptable (40-59)",IF(W6&gt;19,"Marginal (20-39)","Unacceptable (0-19)"))))</f>
        <v>Marginal (20-39)</v>
      </c>
      <c r="AA6" s="517"/>
      <c r="AB6" s="240"/>
    </row>
    <row r="7" spans="1:28" ht="15" thickBot="1">
      <c r="A7" s="240"/>
      <c r="B7" s="213" t="s">
        <v>227</v>
      </c>
      <c r="C7" s="386" t="s">
        <v>254</v>
      </c>
      <c r="D7" s="387"/>
      <c r="E7" s="387"/>
      <c r="F7" s="387"/>
      <c r="G7" s="387"/>
      <c r="H7" s="388"/>
      <c r="I7" s="216">
        <v>0.03</v>
      </c>
      <c r="J7" s="2"/>
      <c r="K7" s="240"/>
      <c r="L7" s="100" t="s">
        <v>24</v>
      </c>
      <c r="M7" s="105" t="s">
        <v>24</v>
      </c>
      <c r="N7" s="240"/>
      <c r="O7" s="114" t="s">
        <v>11</v>
      </c>
      <c r="P7" s="76" t="s">
        <v>20</v>
      </c>
      <c r="Q7" s="79" t="s">
        <v>37</v>
      </c>
      <c r="R7" s="79" t="s">
        <v>37</v>
      </c>
      <c r="S7" s="79" t="s">
        <v>37</v>
      </c>
      <c r="T7" s="79">
        <f>0</f>
        <v>0</v>
      </c>
      <c r="U7" s="115">
        <f>0</f>
        <v>0</v>
      </c>
      <c r="V7" s="240"/>
      <c r="W7" s="147" t="s">
        <v>211</v>
      </c>
      <c r="X7" s="145"/>
      <c r="Y7" s="145"/>
      <c r="Z7" s="145"/>
      <c r="AA7" s="146"/>
      <c r="AB7" s="240"/>
    </row>
    <row r="8" spans="1:28" ht="16.2">
      <c r="A8" s="240"/>
      <c r="B8" s="215" t="s">
        <v>228</v>
      </c>
      <c r="C8" s="389" t="s">
        <v>225</v>
      </c>
      <c r="D8" s="390"/>
      <c r="E8" s="390"/>
      <c r="F8" s="390"/>
      <c r="G8" s="390"/>
      <c r="H8" s="391"/>
      <c r="I8" s="216">
        <v>0.02</v>
      </c>
      <c r="J8" s="2"/>
      <c r="K8" s="240"/>
      <c r="L8" s="125" t="s">
        <v>80</v>
      </c>
      <c r="M8" s="126" t="s">
        <v>24</v>
      </c>
      <c r="N8" s="240"/>
      <c r="O8" s="116" t="s">
        <v>75</v>
      </c>
      <c r="P8" s="80" t="s">
        <v>21</v>
      </c>
      <c r="Q8" s="81" t="s">
        <v>37</v>
      </c>
      <c r="R8" s="81" t="s">
        <v>37</v>
      </c>
      <c r="S8" s="81" t="s">
        <v>37</v>
      </c>
      <c r="T8" s="81" t="s">
        <v>37</v>
      </c>
      <c r="U8" s="117" t="s">
        <v>35</v>
      </c>
      <c r="V8" s="240"/>
      <c r="W8" s="240"/>
      <c r="X8" s="240"/>
      <c r="Y8" s="240"/>
      <c r="Z8" s="240"/>
      <c r="AA8" s="240"/>
      <c r="AB8" s="240"/>
    </row>
    <row r="9" spans="1:28">
      <c r="A9" s="240"/>
      <c r="B9" s="215" t="s">
        <v>229</v>
      </c>
      <c r="C9" s="389" t="s">
        <v>225</v>
      </c>
      <c r="D9" s="390"/>
      <c r="E9" s="390"/>
      <c r="F9" s="390"/>
      <c r="G9" s="390"/>
      <c r="H9" s="391"/>
      <c r="I9" s="216">
        <v>0.02</v>
      </c>
      <c r="J9" s="2"/>
      <c r="K9" s="240"/>
      <c r="L9" s="125" t="s">
        <v>80</v>
      </c>
      <c r="M9" s="126" t="s">
        <v>24</v>
      </c>
      <c r="N9" s="240"/>
      <c r="O9" s="118" t="s">
        <v>16</v>
      </c>
      <c r="P9" s="82" t="s">
        <v>22</v>
      </c>
      <c r="Q9" s="83" t="s">
        <v>37</v>
      </c>
      <c r="R9" s="83" t="s">
        <v>37</v>
      </c>
      <c r="S9" s="83" t="s">
        <v>37</v>
      </c>
      <c r="T9" s="83" t="s">
        <v>37</v>
      </c>
      <c r="U9" s="119" t="s">
        <v>36</v>
      </c>
      <c r="V9" s="240"/>
      <c r="W9" s="240"/>
      <c r="X9" s="240"/>
      <c r="Y9" s="240"/>
      <c r="Z9" s="240"/>
      <c r="AA9" s="240"/>
      <c r="AB9" s="240"/>
    </row>
    <row r="10" spans="1:28" ht="16.8" thickBot="1">
      <c r="A10" s="240"/>
      <c r="B10" s="215" t="s">
        <v>231</v>
      </c>
      <c r="C10" s="389" t="s">
        <v>225</v>
      </c>
      <c r="D10" s="390"/>
      <c r="E10" s="390"/>
      <c r="F10" s="390"/>
      <c r="G10" s="390"/>
      <c r="H10" s="391"/>
      <c r="I10" s="216">
        <v>0.02</v>
      </c>
      <c r="J10" s="2"/>
      <c r="K10" s="240"/>
      <c r="L10" s="125" t="s">
        <v>80</v>
      </c>
      <c r="M10" s="126" t="s">
        <v>24</v>
      </c>
      <c r="N10" s="240"/>
      <c r="O10" s="121">
        <v>1</v>
      </c>
      <c r="P10" s="122" t="s">
        <v>82</v>
      </c>
      <c r="Q10" s="120"/>
      <c r="R10" s="120"/>
      <c r="S10" s="120"/>
      <c r="T10" s="120"/>
      <c r="U10" s="101"/>
      <c r="V10" s="240"/>
      <c r="W10" s="240"/>
      <c r="X10" s="240"/>
      <c r="Y10" s="240"/>
      <c r="Z10" s="240"/>
      <c r="AA10" s="240"/>
      <c r="AB10" s="240"/>
    </row>
    <row r="11" spans="1:28" ht="18" customHeight="1" thickTop="1">
      <c r="A11" s="240"/>
      <c r="B11" s="249" t="s">
        <v>232</v>
      </c>
      <c r="C11" s="510" t="s">
        <v>225</v>
      </c>
      <c r="D11" s="511"/>
      <c r="E11" s="511"/>
      <c r="F11" s="511"/>
      <c r="G11" s="511"/>
      <c r="H11" s="512"/>
      <c r="I11" s="216">
        <v>0.01</v>
      </c>
      <c r="J11" s="2"/>
      <c r="K11" s="240"/>
      <c r="L11" s="125" t="s">
        <v>80</v>
      </c>
      <c r="M11" s="126" t="s">
        <v>24</v>
      </c>
      <c r="N11" s="240"/>
      <c r="O11" s="240"/>
      <c r="P11" s="240"/>
      <c r="Q11" s="240"/>
      <c r="R11" s="240"/>
      <c r="S11" s="240"/>
      <c r="T11" s="240"/>
      <c r="U11" s="240"/>
      <c r="V11" s="240"/>
      <c r="W11" s="240"/>
      <c r="X11" s="240"/>
      <c r="Y11" s="240"/>
      <c r="Z11" s="240"/>
      <c r="AA11" s="240"/>
      <c r="AB11" s="240"/>
    </row>
    <row r="12" spans="1:28" ht="15" thickBot="1">
      <c r="A12" s="240"/>
      <c r="B12" s="91" t="s">
        <v>233</v>
      </c>
      <c r="C12" s="94" t="s">
        <v>2</v>
      </c>
      <c r="D12" s="95"/>
      <c r="E12" s="95"/>
      <c r="F12" s="95"/>
      <c r="G12" s="95"/>
      <c r="H12" s="96"/>
      <c r="I12" s="98"/>
      <c r="J12" s="97">
        <f>SUM(I13:I18)</f>
        <v>0.55000000000000004</v>
      </c>
      <c r="K12" s="240"/>
      <c r="L12" s="131"/>
      <c r="M12" s="132"/>
      <c r="N12" s="240"/>
      <c r="O12" s="240"/>
      <c r="P12" s="240"/>
      <c r="Q12" s="240"/>
      <c r="R12" s="240"/>
      <c r="S12" s="240"/>
      <c r="T12" s="240"/>
      <c r="U12" s="240"/>
      <c r="V12" s="240"/>
      <c r="W12" s="240"/>
      <c r="X12" s="240"/>
      <c r="Y12" s="240"/>
      <c r="Z12" s="240"/>
      <c r="AA12" s="240"/>
      <c r="AB12" s="240"/>
    </row>
    <row r="13" spans="1:28" ht="15" thickTop="1">
      <c r="A13" s="240"/>
      <c r="B13" s="213" t="s">
        <v>238</v>
      </c>
      <c r="C13" s="386" t="s">
        <v>244</v>
      </c>
      <c r="D13" s="387"/>
      <c r="E13" s="387"/>
      <c r="F13" s="387"/>
      <c r="G13" s="387"/>
      <c r="H13" s="388"/>
      <c r="I13" s="88">
        <v>0.45</v>
      </c>
      <c r="J13" s="1"/>
      <c r="K13" s="240"/>
      <c r="L13" s="129" t="s">
        <v>80</v>
      </c>
      <c r="M13" s="130" t="s">
        <v>24</v>
      </c>
      <c r="N13" s="240"/>
      <c r="O13" s="477" t="s">
        <v>255</v>
      </c>
      <c r="P13" s="478"/>
      <c r="Q13" s="478"/>
      <c r="R13" s="478"/>
      <c r="S13" s="184" t="s">
        <v>114</v>
      </c>
      <c r="T13" s="240"/>
      <c r="U13" s="240"/>
      <c r="V13" s="240"/>
      <c r="W13" s="240"/>
      <c r="X13" s="240"/>
      <c r="Y13" s="240"/>
      <c r="Z13" s="240"/>
      <c r="AA13" s="240"/>
      <c r="AB13" s="240"/>
    </row>
    <row r="14" spans="1:28" ht="15" customHeight="1">
      <c r="A14" s="240"/>
      <c r="B14" s="215" t="s">
        <v>239</v>
      </c>
      <c r="C14" s="389" t="s">
        <v>225</v>
      </c>
      <c r="D14" s="390"/>
      <c r="E14" s="390"/>
      <c r="F14" s="390"/>
      <c r="G14" s="390"/>
      <c r="H14" s="391"/>
      <c r="I14" s="88">
        <v>0.02</v>
      </c>
      <c r="J14" s="2"/>
      <c r="K14" s="240"/>
      <c r="L14" s="125" t="s">
        <v>80</v>
      </c>
      <c r="M14" s="126" t="s">
        <v>24</v>
      </c>
      <c r="N14" s="240"/>
      <c r="O14" s="479" t="s">
        <v>117</v>
      </c>
      <c r="P14" s="480"/>
      <c r="Q14" s="480"/>
      <c r="R14" s="481"/>
      <c r="S14" s="185" t="s">
        <v>116</v>
      </c>
      <c r="T14" s="240"/>
      <c r="U14" s="240"/>
      <c r="V14" s="240"/>
      <c r="W14" s="240"/>
      <c r="X14" s="240"/>
      <c r="Y14" s="240"/>
      <c r="Z14" s="240"/>
      <c r="AA14" s="240"/>
      <c r="AB14" s="240"/>
    </row>
    <row r="15" spans="1:28" ht="15" customHeight="1">
      <c r="A15" s="240"/>
      <c r="B15" s="215" t="s">
        <v>240</v>
      </c>
      <c r="C15" s="389" t="s">
        <v>225</v>
      </c>
      <c r="D15" s="390"/>
      <c r="E15" s="390"/>
      <c r="F15" s="390"/>
      <c r="G15" s="390"/>
      <c r="H15" s="391"/>
      <c r="I15" s="216">
        <v>0.02</v>
      </c>
      <c r="J15" s="2"/>
      <c r="K15" s="240"/>
      <c r="L15" s="125" t="s">
        <v>80</v>
      </c>
      <c r="M15" s="126" t="s">
        <v>24</v>
      </c>
      <c r="N15" s="240"/>
      <c r="O15" s="217" t="s">
        <v>256</v>
      </c>
      <c r="P15" s="218"/>
      <c r="Q15" s="218"/>
      <c r="R15" s="218"/>
      <c r="S15" s="219">
        <v>0.12</v>
      </c>
      <c r="T15" s="240"/>
      <c r="U15" s="240"/>
      <c r="V15" s="240"/>
      <c r="W15" s="240"/>
      <c r="X15" s="240"/>
      <c r="Y15" s="240"/>
      <c r="Z15" s="240"/>
      <c r="AA15" s="240"/>
      <c r="AB15" s="240"/>
    </row>
    <row r="16" spans="1:28" ht="15" customHeight="1">
      <c r="A16" s="240"/>
      <c r="B16" s="215" t="s">
        <v>241</v>
      </c>
      <c r="C16" s="389" t="s">
        <v>225</v>
      </c>
      <c r="D16" s="390"/>
      <c r="E16" s="390"/>
      <c r="F16" s="390"/>
      <c r="G16" s="390"/>
      <c r="H16" s="391"/>
      <c r="I16" s="216">
        <v>0.02</v>
      </c>
      <c r="J16" s="2"/>
      <c r="K16" s="240"/>
      <c r="L16" s="125" t="s">
        <v>80</v>
      </c>
      <c r="M16" s="126" t="s">
        <v>24</v>
      </c>
      <c r="N16" s="240"/>
      <c r="O16" s="220" t="s">
        <v>257</v>
      </c>
      <c r="P16" s="221"/>
      <c r="Q16" s="221"/>
      <c r="R16" s="221"/>
      <c r="S16" s="222">
        <v>0.01</v>
      </c>
      <c r="T16" s="240"/>
      <c r="U16" s="240"/>
      <c r="V16" s="240"/>
      <c r="W16" s="240"/>
      <c r="X16" s="240"/>
      <c r="Y16" s="240"/>
      <c r="Z16" s="240"/>
      <c r="AA16" s="240"/>
      <c r="AB16" s="240"/>
    </row>
    <row r="17" spans="1:28" ht="15" customHeight="1">
      <c r="A17" s="240"/>
      <c r="B17" s="215" t="s">
        <v>242</v>
      </c>
      <c r="C17" s="389" t="s">
        <v>225</v>
      </c>
      <c r="D17" s="390"/>
      <c r="E17" s="390"/>
      <c r="F17" s="390"/>
      <c r="G17" s="390"/>
      <c r="H17" s="391"/>
      <c r="I17" s="216">
        <v>0.02</v>
      </c>
      <c r="J17" s="2"/>
      <c r="K17" s="240"/>
      <c r="L17" s="125" t="s">
        <v>80</v>
      </c>
      <c r="M17" s="126" t="s">
        <v>24</v>
      </c>
      <c r="N17" s="240"/>
      <c r="O17" s="220" t="s">
        <v>259</v>
      </c>
      <c r="P17" s="221"/>
      <c r="Q17" s="221"/>
      <c r="R17" s="221"/>
      <c r="S17" s="222">
        <v>0.08</v>
      </c>
      <c r="T17" s="240"/>
      <c r="U17" s="240"/>
      <c r="V17" s="240"/>
      <c r="W17" s="240"/>
      <c r="X17" s="240"/>
      <c r="Y17" s="240"/>
      <c r="Z17" s="240"/>
      <c r="AA17" s="240"/>
      <c r="AB17" s="240"/>
    </row>
    <row r="18" spans="1:28" ht="15.75" customHeight="1">
      <c r="A18" s="240"/>
      <c r="B18" s="249" t="s">
        <v>243</v>
      </c>
      <c r="C18" s="510" t="s">
        <v>225</v>
      </c>
      <c r="D18" s="511"/>
      <c r="E18" s="511"/>
      <c r="F18" s="511"/>
      <c r="G18" s="511"/>
      <c r="H18" s="512"/>
      <c r="I18" s="214">
        <v>0.02</v>
      </c>
      <c r="J18" s="1"/>
      <c r="K18" s="240"/>
      <c r="L18" s="127" t="s">
        <v>80</v>
      </c>
      <c r="M18" s="128" t="s">
        <v>24</v>
      </c>
      <c r="N18" s="240"/>
      <c r="O18" s="220" t="s">
        <v>258</v>
      </c>
      <c r="P18" s="221"/>
      <c r="Q18" s="221"/>
      <c r="R18" s="221"/>
      <c r="S18" s="222">
        <v>0.03</v>
      </c>
      <c r="T18" s="240"/>
      <c r="U18" s="240"/>
      <c r="V18" s="240"/>
      <c r="W18" s="240"/>
      <c r="X18" s="240"/>
      <c r="Y18" s="240"/>
      <c r="Z18" s="240"/>
      <c r="AA18" s="240"/>
      <c r="AB18" s="240"/>
    </row>
    <row r="19" spans="1:28">
      <c r="A19" s="240"/>
      <c r="B19" s="91" t="s">
        <v>234</v>
      </c>
      <c r="C19" s="94" t="s">
        <v>3</v>
      </c>
      <c r="D19" s="95"/>
      <c r="E19" s="95"/>
      <c r="F19" s="95"/>
      <c r="G19" s="95"/>
      <c r="H19" s="96"/>
      <c r="I19" s="98"/>
      <c r="J19" s="97">
        <f>SUM(I20:I24)</f>
        <v>0.05</v>
      </c>
      <c r="K19" s="240"/>
      <c r="L19" s="131"/>
      <c r="M19" s="132"/>
      <c r="N19" s="240"/>
      <c r="O19" s="220" t="s">
        <v>262</v>
      </c>
      <c r="P19" s="221"/>
      <c r="Q19" s="221"/>
      <c r="R19" s="221"/>
      <c r="S19" s="222">
        <v>0.12</v>
      </c>
      <c r="T19" s="240"/>
      <c r="U19" s="240"/>
      <c r="V19" s="240"/>
      <c r="W19" s="240"/>
      <c r="X19" s="240"/>
      <c r="Y19" s="240"/>
      <c r="Z19" s="240"/>
      <c r="AA19" s="240"/>
      <c r="AB19" s="240"/>
    </row>
    <row r="20" spans="1:28" ht="15" customHeight="1">
      <c r="A20" s="240"/>
      <c r="B20" s="213" t="s">
        <v>245</v>
      </c>
      <c r="C20" s="389" t="s">
        <v>225</v>
      </c>
      <c r="D20" s="390"/>
      <c r="E20" s="390"/>
      <c r="F20" s="390"/>
      <c r="G20" s="390"/>
      <c r="H20" s="391"/>
      <c r="I20" s="214">
        <v>0.01</v>
      </c>
      <c r="J20" s="1"/>
      <c r="K20" s="240"/>
      <c r="L20" s="129" t="s">
        <v>80</v>
      </c>
      <c r="M20" s="130" t="s">
        <v>24</v>
      </c>
      <c r="N20" s="240"/>
      <c r="O20" s="220" t="s">
        <v>263</v>
      </c>
      <c r="P20" s="221"/>
      <c r="Q20" s="221"/>
      <c r="R20" s="221"/>
      <c r="S20" s="222">
        <v>0.02</v>
      </c>
      <c r="T20" s="240"/>
      <c r="U20" s="240"/>
      <c r="V20" s="240"/>
      <c r="W20" s="240"/>
      <c r="X20" s="240"/>
      <c r="Y20" s="240"/>
      <c r="Z20" s="240"/>
      <c r="AA20" s="240"/>
      <c r="AB20" s="240"/>
    </row>
    <row r="21" spans="1:28" ht="15" customHeight="1">
      <c r="A21" s="240"/>
      <c r="B21" s="250" t="s">
        <v>246</v>
      </c>
      <c r="C21" s="389" t="s">
        <v>225</v>
      </c>
      <c r="D21" s="390"/>
      <c r="E21" s="390"/>
      <c r="F21" s="390"/>
      <c r="G21" s="390"/>
      <c r="H21" s="391"/>
      <c r="I21" s="216">
        <v>0.01</v>
      </c>
      <c r="J21" s="2"/>
      <c r="K21" s="240"/>
      <c r="L21" s="125" t="s">
        <v>80</v>
      </c>
      <c r="M21" s="126" t="s">
        <v>24</v>
      </c>
      <c r="N21" s="240"/>
      <c r="O21" s="220" t="s">
        <v>264</v>
      </c>
      <c r="P21" s="221"/>
      <c r="Q21" s="221"/>
      <c r="R21" s="221"/>
      <c r="S21" s="222">
        <v>0.03</v>
      </c>
      <c r="T21" s="240"/>
      <c r="U21" s="240"/>
      <c r="V21" s="240"/>
      <c r="W21" s="240"/>
      <c r="X21" s="240"/>
      <c r="Y21" s="240"/>
      <c r="Z21" s="240"/>
      <c r="AA21" s="240"/>
      <c r="AB21" s="240"/>
    </row>
    <row r="22" spans="1:28" ht="15" customHeight="1">
      <c r="A22" s="240"/>
      <c r="B22" s="215" t="s">
        <v>247</v>
      </c>
      <c r="C22" s="389" t="s">
        <v>225</v>
      </c>
      <c r="D22" s="390"/>
      <c r="E22" s="390"/>
      <c r="F22" s="390"/>
      <c r="G22" s="390"/>
      <c r="H22" s="391"/>
      <c r="I22" s="216">
        <v>0.01</v>
      </c>
      <c r="J22" s="2"/>
      <c r="K22" s="240"/>
      <c r="L22" s="125" t="s">
        <v>80</v>
      </c>
      <c r="M22" s="126" t="s">
        <v>24</v>
      </c>
      <c r="N22" s="240"/>
      <c r="O22" s="220" t="s">
        <v>265</v>
      </c>
      <c r="P22" s="221"/>
      <c r="Q22" s="221"/>
      <c r="R22" s="221"/>
      <c r="S22" s="222">
        <v>0.02</v>
      </c>
      <c r="T22" s="240"/>
      <c r="U22" s="240"/>
      <c r="V22" s="240"/>
      <c r="W22" s="240"/>
      <c r="X22" s="240"/>
      <c r="Y22" s="240"/>
      <c r="Z22" s="240"/>
      <c r="AA22" s="240"/>
      <c r="AB22" s="240"/>
    </row>
    <row r="23" spans="1:28" ht="15" customHeight="1">
      <c r="A23" s="240"/>
      <c r="B23" s="215" t="s">
        <v>248</v>
      </c>
      <c r="C23" s="389" t="s">
        <v>225</v>
      </c>
      <c r="D23" s="390"/>
      <c r="E23" s="390"/>
      <c r="F23" s="390"/>
      <c r="G23" s="390"/>
      <c r="H23" s="391"/>
      <c r="I23" s="216">
        <v>0.01</v>
      </c>
      <c r="J23" s="2"/>
      <c r="K23" s="240"/>
      <c r="L23" s="125" t="s">
        <v>80</v>
      </c>
      <c r="M23" s="126" t="s">
        <v>24</v>
      </c>
      <c r="N23" s="240"/>
      <c r="O23" s="223" t="s">
        <v>266</v>
      </c>
      <c r="P23" s="224"/>
      <c r="Q23" s="224"/>
      <c r="R23" s="224"/>
      <c r="S23" s="225">
        <v>0.02</v>
      </c>
      <c r="T23" s="240"/>
      <c r="U23" s="240"/>
      <c r="V23" s="240"/>
      <c r="W23" s="240"/>
      <c r="X23" s="240"/>
      <c r="Y23" s="240"/>
      <c r="Z23" s="240"/>
      <c r="AA23" s="240"/>
      <c r="AB23" s="240"/>
    </row>
    <row r="24" spans="1:28" ht="15" thickBot="1">
      <c r="A24" s="240"/>
      <c r="B24" s="248" t="s">
        <v>249</v>
      </c>
      <c r="C24" s="389" t="s">
        <v>225</v>
      </c>
      <c r="D24" s="390"/>
      <c r="E24" s="390"/>
      <c r="F24" s="390"/>
      <c r="G24" s="390"/>
      <c r="H24" s="391"/>
      <c r="I24" s="214">
        <v>0.01</v>
      </c>
      <c r="J24" s="1"/>
      <c r="K24" s="240"/>
      <c r="L24" s="127" t="s">
        <v>80</v>
      </c>
      <c r="M24" s="128" t="s">
        <v>24</v>
      </c>
      <c r="N24" s="240"/>
      <c r="O24" s="186"/>
      <c r="P24" s="187"/>
      <c r="Q24" s="187"/>
      <c r="R24" s="188" t="s">
        <v>4</v>
      </c>
      <c r="S24" s="195">
        <f>SUM(S15:S23)</f>
        <v>0.45000000000000007</v>
      </c>
      <c r="T24" s="240"/>
      <c r="U24" s="240"/>
      <c r="V24" s="240"/>
      <c r="W24" s="240"/>
      <c r="X24" s="240"/>
      <c r="Y24" s="240"/>
      <c r="Z24" s="240"/>
      <c r="AA24" s="240"/>
      <c r="AB24" s="240"/>
    </row>
    <row r="25" spans="1:28" ht="15" thickTop="1">
      <c r="A25" s="240"/>
      <c r="B25" s="93" t="s">
        <v>235</v>
      </c>
      <c r="C25" s="94" t="s">
        <v>237</v>
      </c>
      <c r="D25" s="95"/>
      <c r="E25" s="95"/>
      <c r="F25" s="95"/>
      <c r="G25" s="95"/>
      <c r="H25" s="96"/>
      <c r="I25" s="102"/>
      <c r="J25" s="97">
        <f>SUM(I26:I31)</f>
        <v>0.3</v>
      </c>
      <c r="K25" s="240"/>
      <c r="L25" s="131"/>
      <c r="M25" s="132"/>
      <c r="N25" s="240"/>
      <c r="O25" s="240"/>
      <c r="P25" s="240"/>
      <c r="Q25" s="240"/>
      <c r="R25" s="240"/>
      <c r="S25" s="240"/>
      <c r="T25" s="240"/>
      <c r="U25" s="240"/>
      <c r="V25" s="240"/>
      <c r="W25" s="240"/>
      <c r="X25" s="240"/>
      <c r="Y25" s="240"/>
      <c r="Z25" s="240"/>
      <c r="AA25" s="240"/>
      <c r="AB25" s="240"/>
    </row>
    <row r="26" spans="1:28" ht="15.75" customHeight="1">
      <c r="A26" s="240"/>
      <c r="B26" s="213" t="s">
        <v>250</v>
      </c>
      <c r="C26" s="389" t="s">
        <v>225</v>
      </c>
      <c r="D26" s="390"/>
      <c r="E26" s="390"/>
      <c r="F26" s="390"/>
      <c r="G26" s="390"/>
      <c r="H26" s="391"/>
      <c r="I26" s="87">
        <v>0.05</v>
      </c>
      <c r="J26" s="1"/>
      <c r="K26" s="240"/>
      <c r="L26" s="129" t="s">
        <v>24</v>
      </c>
      <c r="M26" s="130" t="s">
        <v>80</v>
      </c>
      <c r="N26" s="240"/>
      <c r="O26" s="240"/>
      <c r="P26" s="240"/>
      <c r="Q26" s="240"/>
      <c r="R26" s="240"/>
      <c r="S26" s="240"/>
      <c r="T26" s="240"/>
      <c r="U26" s="240"/>
      <c r="V26" s="240"/>
      <c r="W26" s="240"/>
      <c r="X26" s="240"/>
      <c r="Y26" s="240"/>
      <c r="Z26" s="240"/>
      <c r="AA26" s="240"/>
      <c r="AB26" s="240"/>
    </row>
    <row r="27" spans="1:28" ht="15" customHeight="1">
      <c r="A27" s="240"/>
      <c r="B27" s="215" t="s">
        <v>251</v>
      </c>
      <c r="C27" s="389" t="s">
        <v>225</v>
      </c>
      <c r="D27" s="390"/>
      <c r="E27" s="390"/>
      <c r="F27" s="390"/>
      <c r="G27" s="390"/>
      <c r="H27" s="391"/>
      <c r="I27" s="88">
        <v>0.05</v>
      </c>
      <c r="J27" s="2"/>
      <c r="K27" s="240"/>
      <c r="L27" s="125" t="s">
        <v>24</v>
      </c>
      <c r="M27" s="126" t="s">
        <v>80</v>
      </c>
      <c r="N27" s="240"/>
      <c r="O27" s="240"/>
      <c r="P27" s="240"/>
      <c r="Q27" s="240"/>
      <c r="R27" s="240"/>
      <c r="S27" s="240"/>
      <c r="T27" s="240"/>
      <c r="U27" s="240"/>
      <c r="V27" s="240"/>
      <c r="W27" s="240"/>
      <c r="X27" s="240"/>
      <c r="Y27" s="240"/>
      <c r="Z27" s="240"/>
      <c r="AA27" s="240"/>
      <c r="AB27" s="240"/>
    </row>
    <row r="28" spans="1:28" ht="15" customHeight="1">
      <c r="A28" s="240"/>
      <c r="B28" s="215" t="s">
        <v>252</v>
      </c>
      <c r="C28" s="389" t="s">
        <v>225</v>
      </c>
      <c r="D28" s="390"/>
      <c r="E28" s="390"/>
      <c r="F28" s="390"/>
      <c r="G28" s="390"/>
      <c r="H28" s="391"/>
      <c r="I28" s="88">
        <v>0.05</v>
      </c>
      <c r="J28" s="2"/>
      <c r="K28" s="240"/>
      <c r="L28" s="125" t="s">
        <v>24</v>
      </c>
      <c r="M28" s="126" t="s">
        <v>80</v>
      </c>
      <c r="N28" s="240"/>
      <c r="O28" s="240"/>
      <c r="P28" s="240"/>
      <c r="Q28" s="240"/>
      <c r="R28" s="240"/>
      <c r="S28" s="240"/>
      <c r="T28" s="240"/>
      <c r="U28" s="240"/>
      <c r="V28" s="240"/>
      <c r="W28" s="240"/>
      <c r="X28" s="240"/>
      <c r="Y28" s="240"/>
      <c r="Z28" s="240"/>
      <c r="AA28" s="240"/>
      <c r="AB28" s="240"/>
    </row>
    <row r="29" spans="1:28" ht="15" customHeight="1">
      <c r="A29" s="240"/>
      <c r="B29" s="215" t="s">
        <v>253</v>
      </c>
      <c r="C29" s="389" t="s">
        <v>225</v>
      </c>
      <c r="D29" s="390"/>
      <c r="E29" s="390"/>
      <c r="F29" s="390"/>
      <c r="G29" s="390"/>
      <c r="H29" s="391"/>
      <c r="I29" s="88">
        <v>0.05</v>
      </c>
      <c r="J29" s="2"/>
      <c r="K29" s="240"/>
      <c r="L29" s="125" t="s">
        <v>24</v>
      </c>
      <c r="M29" s="126" t="s">
        <v>80</v>
      </c>
      <c r="N29" s="240"/>
      <c r="O29" s="240"/>
      <c r="P29" s="240"/>
      <c r="Q29" s="240"/>
      <c r="R29" s="240"/>
      <c r="S29" s="240"/>
      <c r="T29" s="240"/>
      <c r="U29" s="240"/>
      <c r="V29" s="240"/>
      <c r="W29" s="240"/>
      <c r="X29" s="240"/>
      <c r="Y29" s="240"/>
      <c r="Z29" s="240"/>
      <c r="AA29" s="240"/>
      <c r="AB29" s="240"/>
    </row>
    <row r="30" spans="1:28" ht="15" customHeight="1">
      <c r="A30" s="240"/>
      <c r="B30" s="215" t="s">
        <v>260</v>
      </c>
      <c r="C30" s="389" t="s">
        <v>225</v>
      </c>
      <c r="D30" s="390"/>
      <c r="E30" s="390"/>
      <c r="F30" s="390"/>
      <c r="G30" s="390"/>
      <c r="H30" s="391"/>
      <c r="I30" s="88">
        <v>0.05</v>
      </c>
      <c r="J30" s="2"/>
      <c r="K30" s="240"/>
      <c r="L30" s="125" t="s">
        <v>24</v>
      </c>
      <c r="M30" s="126" t="s">
        <v>80</v>
      </c>
      <c r="N30" s="240"/>
      <c r="O30" s="240"/>
      <c r="P30" s="240"/>
      <c r="Q30" s="240"/>
      <c r="R30" s="240"/>
      <c r="S30" s="240"/>
      <c r="T30" s="240"/>
      <c r="U30" s="240"/>
      <c r="V30" s="240"/>
      <c r="W30" s="240"/>
      <c r="X30" s="240"/>
      <c r="Y30" s="240"/>
      <c r="Z30" s="240"/>
      <c r="AA30" s="240"/>
      <c r="AB30" s="240"/>
    </row>
    <row r="31" spans="1:28">
      <c r="A31" s="240"/>
      <c r="B31" s="248" t="s">
        <v>261</v>
      </c>
      <c r="C31" s="389" t="s">
        <v>225</v>
      </c>
      <c r="D31" s="390"/>
      <c r="E31" s="390"/>
      <c r="F31" s="390"/>
      <c r="G31" s="390"/>
      <c r="H31" s="391"/>
      <c r="I31" s="89">
        <v>0.05</v>
      </c>
      <c r="J31" s="3"/>
      <c r="K31" s="240"/>
      <c r="L31" s="127" t="s">
        <v>24</v>
      </c>
      <c r="M31" s="128" t="s">
        <v>80</v>
      </c>
      <c r="N31" s="240"/>
      <c r="O31" s="240"/>
      <c r="P31" s="240"/>
      <c r="Q31" s="240"/>
      <c r="R31" s="240"/>
      <c r="S31" s="240"/>
      <c r="T31" s="240"/>
      <c r="U31" s="240"/>
      <c r="V31" s="240"/>
      <c r="W31" s="240"/>
      <c r="X31" s="240"/>
      <c r="Y31" s="240"/>
      <c r="Z31" s="240"/>
      <c r="AA31" s="240"/>
      <c r="AB31" s="240"/>
    </row>
    <row r="32" spans="1:28" ht="15" thickBot="1">
      <c r="A32" s="240"/>
      <c r="B32" s="518"/>
      <c r="C32" s="519"/>
      <c r="D32" s="519"/>
      <c r="E32" s="519"/>
      <c r="F32" s="519"/>
      <c r="G32" s="519"/>
      <c r="H32" s="519"/>
      <c r="I32" s="103" t="s">
        <v>4</v>
      </c>
      <c r="J32" s="104">
        <f>SUM(J6:J31)</f>
        <v>1</v>
      </c>
      <c r="K32" s="240"/>
      <c r="L32" s="133"/>
      <c r="M32" s="134"/>
      <c r="N32" s="240"/>
      <c r="O32" s="240"/>
      <c r="P32" s="240"/>
      <c r="Q32" s="240"/>
      <c r="R32" s="240"/>
      <c r="S32" s="240"/>
      <c r="T32" s="240"/>
      <c r="U32" s="240"/>
      <c r="V32" s="240"/>
      <c r="W32" s="240"/>
      <c r="X32" s="240"/>
      <c r="Y32" s="240"/>
      <c r="Z32" s="240"/>
      <c r="AA32" s="240"/>
      <c r="AB32" s="240"/>
    </row>
    <row r="33" spans="1:28" ht="31.5" customHeight="1" thickTop="1">
      <c r="A33" s="240"/>
      <c r="B33" s="545" t="s">
        <v>371</v>
      </c>
      <c r="C33" s="546"/>
      <c r="D33" s="546"/>
      <c r="E33" s="546"/>
      <c r="F33" s="546"/>
      <c r="G33" s="546"/>
      <c r="H33" s="546"/>
      <c r="I33" s="546"/>
      <c r="J33" s="546"/>
      <c r="K33" s="240"/>
      <c r="L33" s="240"/>
      <c r="M33" s="240"/>
      <c r="N33" s="240"/>
      <c r="O33" s="240"/>
      <c r="P33" s="240"/>
      <c r="Q33" s="240"/>
      <c r="R33" s="240"/>
      <c r="S33" s="240"/>
      <c r="T33" s="240"/>
      <c r="U33" s="240"/>
      <c r="V33" s="240"/>
      <c r="W33" s="240"/>
      <c r="X33" s="240"/>
      <c r="Y33" s="240"/>
      <c r="Z33" s="240"/>
      <c r="AA33" s="240"/>
      <c r="AB33" s="240"/>
    </row>
    <row r="34" spans="1:28" ht="16.8" thickBot="1">
      <c r="A34" s="240"/>
      <c r="B34" s="240"/>
      <c r="C34" s="4" t="s">
        <v>5</v>
      </c>
      <c r="D34" s="4"/>
      <c r="G34" s="240"/>
      <c r="H34" s="240"/>
      <c r="I34" s="240"/>
      <c r="J34" s="240"/>
      <c r="K34" s="240"/>
      <c r="L34" s="240"/>
      <c r="M34" s="240"/>
      <c r="N34" s="240"/>
      <c r="O34" s="240"/>
      <c r="P34" s="240"/>
      <c r="Q34" s="240"/>
      <c r="R34" s="240"/>
      <c r="S34" s="240"/>
      <c r="T34" s="240"/>
      <c r="U34" s="240"/>
      <c r="V34" s="240"/>
      <c r="W34" s="240"/>
      <c r="X34" s="240"/>
      <c r="Y34" s="240"/>
      <c r="Z34" s="240"/>
      <c r="AA34" s="240"/>
      <c r="AB34" s="240"/>
    </row>
    <row r="35" spans="1:28">
      <c r="A35" s="240"/>
      <c r="B35" s="240"/>
      <c r="C35" s="151" t="s">
        <v>6</v>
      </c>
      <c r="D35" s="152" t="s">
        <v>7</v>
      </c>
      <c r="E35" s="151" t="s">
        <v>6</v>
      </c>
      <c r="F35" s="152" t="s">
        <v>7</v>
      </c>
      <c r="G35" s="240"/>
      <c r="H35" s="240"/>
      <c r="I35" s="240"/>
      <c r="J35" s="240"/>
      <c r="K35" s="240"/>
      <c r="L35" s="240"/>
      <c r="M35" s="240"/>
      <c r="N35" s="240"/>
      <c r="O35" s="240"/>
      <c r="P35" s="240"/>
      <c r="Q35" s="240"/>
      <c r="R35" s="240"/>
      <c r="S35" s="240"/>
      <c r="T35" s="240"/>
      <c r="U35" s="240"/>
      <c r="V35" s="240"/>
      <c r="W35" s="240"/>
      <c r="X35" s="240"/>
      <c r="Y35" s="240"/>
      <c r="Z35" s="240"/>
      <c r="AA35" s="240"/>
      <c r="AB35" s="240"/>
    </row>
    <row r="36" spans="1:28">
      <c r="A36" s="240"/>
      <c r="B36" s="240"/>
      <c r="C36" s="252" t="s">
        <v>166</v>
      </c>
      <c r="D36" s="148">
        <v>100</v>
      </c>
      <c r="E36" s="5" t="s">
        <v>8</v>
      </c>
      <c r="F36" s="148">
        <v>50</v>
      </c>
      <c r="G36" s="240"/>
      <c r="H36" s="240"/>
      <c r="I36" s="240"/>
      <c r="J36" s="240"/>
      <c r="K36" s="240"/>
      <c r="L36" s="240"/>
      <c r="M36" s="240"/>
      <c r="N36" s="240"/>
      <c r="O36" s="240"/>
      <c r="P36" s="240"/>
      <c r="Q36" s="240"/>
      <c r="R36" s="240"/>
      <c r="S36" s="240"/>
      <c r="T36" s="240"/>
      <c r="U36" s="240"/>
      <c r="V36" s="240"/>
      <c r="W36" s="240"/>
      <c r="X36" s="240"/>
      <c r="Y36" s="240"/>
      <c r="Z36" s="240"/>
      <c r="AA36" s="240"/>
      <c r="AB36" s="240"/>
    </row>
    <row r="37" spans="1:28" ht="15.75" customHeight="1">
      <c r="A37" s="240"/>
      <c r="B37" s="240"/>
      <c r="C37" s="253" t="s">
        <v>9</v>
      </c>
      <c r="D37" s="148">
        <v>79</v>
      </c>
      <c r="E37" s="5" t="s">
        <v>10</v>
      </c>
      <c r="F37" s="148">
        <v>100</v>
      </c>
      <c r="G37" s="240"/>
      <c r="H37" s="240"/>
      <c r="I37" s="240"/>
      <c r="J37" s="240"/>
      <c r="K37" s="240"/>
      <c r="L37" s="240"/>
      <c r="M37" s="240"/>
      <c r="N37" s="240"/>
      <c r="O37" s="240"/>
      <c r="P37" s="240"/>
      <c r="Q37" s="240"/>
      <c r="R37" s="240"/>
      <c r="S37" s="240"/>
      <c r="T37" s="240"/>
      <c r="U37" s="240"/>
      <c r="V37" s="240"/>
      <c r="W37" s="240"/>
      <c r="X37" s="240"/>
      <c r="Y37" s="240"/>
      <c r="Z37" s="240"/>
      <c r="AA37" s="240"/>
      <c r="AB37" s="240"/>
    </row>
    <row r="38" spans="1:28">
      <c r="A38" s="240"/>
      <c r="B38" s="240"/>
      <c r="C38" s="254" t="s">
        <v>11</v>
      </c>
      <c r="D38" s="148">
        <v>59</v>
      </c>
      <c r="E38" s="5" t="s">
        <v>12</v>
      </c>
      <c r="F38" s="148">
        <v>100</v>
      </c>
      <c r="G38" s="240"/>
      <c r="H38" s="240"/>
      <c r="I38" s="240"/>
      <c r="J38" s="240"/>
      <c r="K38" s="240"/>
      <c r="L38" s="240"/>
      <c r="M38" s="240"/>
      <c r="N38" s="240"/>
      <c r="O38" s="240"/>
      <c r="P38" s="240"/>
      <c r="Q38" s="240"/>
      <c r="R38" s="240"/>
      <c r="S38" s="240"/>
      <c r="T38" s="240"/>
      <c r="U38" s="240"/>
      <c r="V38" s="240"/>
      <c r="W38" s="240"/>
      <c r="X38" s="240"/>
      <c r="Y38" s="240"/>
      <c r="Z38" s="240"/>
      <c r="AA38" s="240"/>
      <c r="AB38" s="240"/>
    </row>
    <row r="39" spans="1:28" ht="15" thickBot="1">
      <c r="A39" s="240"/>
      <c r="B39" s="240"/>
      <c r="C39" s="255" t="s">
        <v>13</v>
      </c>
      <c r="D39" s="148">
        <v>50</v>
      </c>
      <c r="E39" s="6" t="s">
        <v>14</v>
      </c>
      <c r="F39" s="150">
        <v>0</v>
      </c>
      <c r="G39" s="240"/>
      <c r="H39" s="240"/>
      <c r="I39" s="240"/>
      <c r="J39" s="240"/>
      <c r="K39" s="240"/>
      <c r="L39" s="240"/>
      <c r="M39" s="240"/>
      <c r="N39" s="240"/>
      <c r="O39" s="240"/>
      <c r="P39" s="240"/>
      <c r="Q39" s="240"/>
      <c r="R39" s="240"/>
      <c r="S39" s="240"/>
      <c r="T39" s="240"/>
      <c r="U39" s="240"/>
      <c r="V39" s="240"/>
      <c r="W39" s="240"/>
      <c r="X39" s="240"/>
      <c r="Y39" s="240"/>
      <c r="Z39" s="240"/>
      <c r="AA39" s="240"/>
      <c r="AB39" s="240"/>
    </row>
    <row r="40" spans="1:28">
      <c r="A40" s="240"/>
      <c r="B40" s="240"/>
      <c r="C40" s="256" t="s">
        <v>15</v>
      </c>
      <c r="D40" s="148">
        <v>39</v>
      </c>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row>
    <row r="41" spans="1:28" ht="15" thickBot="1">
      <c r="A41" s="240"/>
      <c r="B41" s="240"/>
      <c r="C41" s="257" t="s">
        <v>16</v>
      </c>
      <c r="D41" s="149">
        <v>10</v>
      </c>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row>
    <row r="42" spans="1:28">
      <c r="A42" s="240"/>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row>
    <row r="43" spans="1:28" ht="15" thickBot="1">
      <c r="A43" s="240"/>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row>
    <row r="44" spans="1:28" ht="15.6" thickTop="1" thickBot="1">
      <c r="A44" s="240"/>
      <c r="B44" s="153" t="s">
        <v>199</v>
      </c>
      <c r="C44" s="154" t="s">
        <v>200</v>
      </c>
      <c r="D44" s="525" t="s">
        <v>138</v>
      </c>
      <c r="E44" s="525"/>
      <c r="F44" s="525"/>
      <c r="G44" s="525"/>
      <c r="H44" s="525"/>
      <c r="I44" s="525"/>
      <c r="J44" s="526"/>
      <c r="K44" s="240"/>
      <c r="L44" s="240"/>
      <c r="M44" s="240"/>
      <c r="N44" s="207" t="s">
        <v>120</v>
      </c>
      <c r="O44" s="492" t="s">
        <v>138</v>
      </c>
      <c r="P44" s="493"/>
      <c r="Q44" s="493"/>
      <c r="R44" s="493"/>
      <c r="S44" s="493"/>
      <c r="T44" s="493"/>
      <c r="U44" s="493"/>
      <c r="V44" s="494"/>
      <c r="W44" s="495"/>
      <c r="X44" s="240"/>
      <c r="Y44" s="240"/>
      <c r="Z44" s="240"/>
      <c r="AA44" s="240"/>
      <c r="AB44" s="240"/>
    </row>
    <row r="45" spans="1:28" ht="108" customHeight="1">
      <c r="A45" s="240"/>
      <c r="B45" s="155" t="s">
        <v>166</v>
      </c>
      <c r="C45" s="90" t="s">
        <v>18</v>
      </c>
      <c r="D45" s="527" t="s">
        <v>172</v>
      </c>
      <c r="E45" s="528"/>
      <c r="F45" s="528"/>
      <c r="G45" s="528"/>
      <c r="H45" s="528"/>
      <c r="I45" s="528"/>
      <c r="J45" s="529"/>
      <c r="K45" s="240"/>
      <c r="L45" s="240"/>
      <c r="M45" s="240"/>
      <c r="N45" s="471" t="s">
        <v>139</v>
      </c>
      <c r="O45" s="496" t="s">
        <v>140</v>
      </c>
      <c r="P45" s="497"/>
      <c r="Q45" s="497"/>
      <c r="R45" s="497"/>
      <c r="S45" s="497"/>
      <c r="T45" s="497"/>
      <c r="U45" s="498"/>
      <c r="V45" s="498"/>
      <c r="W45" s="499"/>
      <c r="X45" s="240"/>
      <c r="Y45" s="240"/>
      <c r="Z45" s="240"/>
      <c r="AA45" s="240"/>
      <c r="AB45" s="240"/>
    </row>
    <row r="46" spans="1:28" ht="90.75" customHeight="1" thickBot="1">
      <c r="A46" s="240"/>
      <c r="B46" s="156" t="s">
        <v>9</v>
      </c>
      <c r="C46" s="123" t="s">
        <v>19</v>
      </c>
      <c r="D46" s="504" t="s">
        <v>148</v>
      </c>
      <c r="E46" s="505"/>
      <c r="F46" s="505"/>
      <c r="G46" s="505"/>
      <c r="H46" s="505"/>
      <c r="I46" s="505"/>
      <c r="J46" s="506"/>
      <c r="K46" s="240"/>
      <c r="L46" s="240"/>
      <c r="M46" s="240"/>
      <c r="N46" s="482"/>
      <c r="O46" s="500" t="s">
        <v>141</v>
      </c>
      <c r="P46" s="501"/>
      <c r="Q46" s="501"/>
      <c r="R46" s="501"/>
      <c r="S46" s="501"/>
      <c r="T46" s="501"/>
      <c r="U46" s="501"/>
      <c r="V46" s="501"/>
      <c r="W46" s="502"/>
      <c r="X46" s="240"/>
      <c r="Y46" s="240"/>
      <c r="Z46" s="240"/>
      <c r="AA46" s="240"/>
      <c r="AB46" s="240"/>
    </row>
    <row r="47" spans="1:28" ht="139.5" customHeight="1">
      <c r="A47" s="240"/>
      <c r="B47" s="157" t="s">
        <v>11</v>
      </c>
      <c r="C47" s="124" t="s">
        <v>20</v>
      </c>
      <c r="D47" s="507" t="s">
        <v>149</v>
      </c>
      <c r="E47" s="508"/>
      <c r="F47" s="508"/>
      <c r="G47" s="508"/>
      <c r="H47" s="508"/>
      <c r="I47" s="508"/>
      <c r="J47" s="509"/>
      <c r="K47" s="240"/>
      <c r="L47" s="240"/>
      <c r="M47" s="240"/>
      <c r="N47" s="471" t="s">
        <v>142</v>
      </c>
      <c r="O47" s="503" t="s">
        <v>143</v>
      </c>
      <c r="P47" s="498"/>
      <c r="Q47" s="498"/>
      <c r="R47" s="498"/>
      <c r="S47" s="498"/>
      <c r="T47" s="498"/>
      <c r="U47" s="498"/>
      <c r="V47" s="498"/>
      <c r="W47" s="499"/>
      <c r="X47" s="240"/>
      <c r="Y47" s="240"/>
      <c r="Z47" s="240"/>
      <c r="AA47" s="240"/>
      <c r="AB47" s="240"/>
    </row>
    <row r="48" spans="1:28" ht="96.75" customHeight="1" thickBot="1">
      <c r="A48" s="240"/>
      <c r="B48" s="158" t="s">
        <v>15</v>
      </c>
      <c r="C48" s="81" t="s">
        <v>21</v>
      </c>
      <c r="D48" s="530" t="s">
        <v>150</v>
      </c>
      <c r="E48" s="531"/>
      <c r="F48" s="531"/>
      <c r="G48" s="531"/>
      <c r="H48" s="531"/>
      <c r="I48" s="531"/>
      <c r="J48" s="532"/>
      <c r="K48" s="240"/>
      <c r="L48" s="240"/>
      <c r="M48" s="240"/>
      <c r="N48" s="482"/>
      <c r="O48" s="500" t="s">
        <v>144</v>
      </c>
      <c r="P48" s="501"/>
      <c r="Q48" s="501"/>
      <c r="R48" s="501"/>
      <c r="S48" s="501"/>
      <c r="T48" s="501"/>
      <c r="U48" s="501"/>
      <c r="V48" s="501"/>
      <c r="W48" s="502"/>
      <c r="X48" s="240"/>
      <c r="Y48" s="240"/>
      <c r="Z48" s="240"/>
      <c r="AA48" s="240"/>
      <c r="AB48" s="240"/>
    </row>
    <row r="49" spans="1:28" ht="87" customHeight="1" thickBot="1">
      <c r="A49" s="240"/>
      <c r="B49" s="159" t="s">
        <v>16</v>
      </c>
      <c r="C49" s="160" t="s">
        <v>22</v>
      </c>
      <c r="D49" s="533" t="s">
        <v>151</v>
      </c>
      <c r="E49" s="534"/>
      <c r="F49" s="534"/>
      <c r="G49" s="534"/>
      <c r="H49" s="534"/>
      <c r="I49" s="534"/>
      <c r="J49" s="535"/>
      <c r="K49" s="240"/>
      <c r="L49" s="240"/>
      <c r="M49" s="240"/>
      <c r="N49" s="471" t="s">
        <v>145</v>
      </c>
      <c r="O49" s="483" t="s">
        <v>146</v>
      </c>
      <c r="P49" s="483"/>
      <c r="Q49" s="483"/>
      <c r="R49" s="483"/>
      <c r="S49" s="483"/>
      <c r="T49" s="483"/>
      <c r="U49" s="483"/>
      <c r="V49" s="483"/>
      <c r="W49" s="484"/>
      <c r="X49" s="240"/>
      <c r="Y49" s="240"/>
      <c r="Z49" s="240"/>
      <c r="AA49" s="240"/>
      <c r="AB49" s="240"/>
    </row>
    <row r="50" spans="1:28" ht="15" thickTop="1">
      <c r="A50" s="240"/>
      <c r="K50" s="240"/>
      <c r="L50" s="240"/>
      <c r="M50" s="240"/>
      <c r="N50" s="472"/>
      <c r="O50" s="485" t="s">
        <v>147</v>
      </c>
      <c r="P50" s="485"/>
      <c r="Q50" s="485"/>
      <c r="R50" s="485"/>
      <c r="S50" s="485"/>
      <c r="T50" s="485"/>
      <c r="U50" s="485"/>
      <c r="V50" s="485"/>
      <c r="W50" s="486"/>
      <c r="X50" s="240"/>
      <c r="Y50" s="240"/>
      <c r="Z50" s="240"/>
      <c r="AA50" s="240"/>
      <c r="AB50" s="240"/>
    </row>
    <row r="51" spans="1:28" ht="15" thickBot="1">
      <c r="A51" s="240"/>
      <c r="K51" s="240"/>
      <c r="L51" s="240"/>
      <c r="M51" s="240"/>
      <c r="N51" s="472"/>
      <c r="O51" s="487"/>
      <c r="P51" s="487"/>
      <c r="Q51" s="487"/>
      <c r="R51" s="487"/>
      <c r="S51" s="487"/>
      <c r="T51" s="487"/>
      <c r="U51" s="487"/>
      <c r="V51" s="487"/>
      <c r="W51" s="488"/>
      <c r="X51" s="240"/>
      <c r="Y51" s="240"/>
      <c r="Z51" s="240"/>
      <c r="AA51" s="240"/>
      <c r="AB51" s="240"/>
    </row>
    <row r="52" spans="1:28" ht="15.6" thickTop="1" thickBot="1">
      <c r="A52" s="240"/>
      <c r="B52" s="200" t="s">
        <v>120</v>
      </c>
      <c r="C52" s="474" t="s">
        <v>121</v>
      </c>
      <c r="D52" s="475"/>
      <c r="E52" s="476"/>
      <c r="F52" s="201" t="s">
        <v>122</v>
      </c>
      <c r="G52" s="474" t="s">
        <v>123</v>
      </c>
      <c r="H52" s="475"/>
      <c r="I52" s="475"/>
      <c r="J52" s="491"/>
      <c r="K52" s="240"/>
      <c r="L52" s="240"/>
      <c r="M52" s="240"/>
      <c r="N52" s="472"/>
      <c r="O52" s="487"/>
      <c r="P52" s="487"/>
      <c r="Q52" s="487"/>
      <c r="R52" s="487"/>
      <c r="S52" s="487"/>
      <c r="T52" s="487"/>
      <c r="U52" s="487"/>
      <c r="V52" s="487"/>
      <c r="W52" s="488"/>
      <c r="X52" s="240"/>
      <c r="Y52" s="240"/>
      <c r="Z52" s="240"/>
      <c r="AA52" s="240"/>
      <c r="AB52" s="240"/>
    </row>
    <row r="53" spans="1:28" ht="74.25" customHeight="1" thickBot="1">
      <c r="A53" s="240"/>
      <c r="B53" s="196" t="s">
        <v>124</v>
      </c>
      <c r="C53" s="451" t="s">
        <v>125</v>
      </c>
      <c r="D53" s="452"/>
      <c r="E53" s="453"/>
      <c r="F53" s="197" t="s">
        <v>166</v>
      </c>
      <c r="G53" s="451" t="s">
        <v>126</v>
      </c>
      <c r="H53" s="452"/>
      <c r="I53" s="452"/>
      <c r="J53" s="457"/>
      <c r="K53" s="240"/>
      <c r="L53" s="240"/>
      <c r="M53" s="240"/>
      <c r="N53" s="473"/>
      <c r="O53" s="489"/>
      <c r="P53" s="489"/>
      <c r="Q53" s="489"/>
      <c r="R53" s="489"/>
      <c r="S53" s="489"/>
      <c r="T53" s="489"/>
      <c r="U53" s="489"/>
      <c r="V53" s="489"/>
      <c r="W53" s="490"/>
      <c r="X53" s="240"/>
      <c r="Y53" s="240"/>
      <c r="Z53" s="240"/>
      <c r="AA53" s="240"/>
      <c r="AB53" s="240"/>
    </row>
    <row r="54" spans="1:28" ht="54.9" customHeight="1" thickBot="1">
      <c r="A54" s="240"/>
      <c r="B54" s="196" t="s">
        <v>127</v>
      </c>
      <c r="C54" s="451" t="s">
        <v>214</v>
      </c>
      <c r="D54" s="452"/>
      <c r="E54" s="453"/>
      <c r="F54" s="197" t="s">
        <v>9</v>
      </c>
      <c r="G54" s="451" t="s">
        <v>167</v>
      </c>
      <c r="H54" s="452"/>
      <c r="I54" s="452"/>
      <c r="J54" s="457"/>
      <c r="K54" s="240"/>
      <c r="L54" s="240"/>
      <c r="M54" s="240"/>
      <c r="N54" s="240"/>
      <c r="O54" s="240"/>
      <c r="P54" s="240"/>
      <c r="Q54" s="240"/>
      <c r="R54" s="240"/>
      <c r="S54" s="240"/>
      <c r="T54" s="240"/>
      <c r="U54" s="240"/>
      <c r="V54" s="240"/>
      <c r="W54" s="240"/>
      <c r="X54" s="240"/>
      <c r="Y54" s="240"/>
      <c r="Z54" s="240"/>
      <c r="AA54" s="240"/>
      <c r="AB54" s="240"/>
    </row>
    <row r="55" spans="1:28" ht="61.5" customHeight="1" thickBot="1">
      <c r="A55" s="240"/>
      <c r="B55" s="196" t="s">
        <v>128</v>
      </c>
      <c r="C55" s="451" t="s">
        <v>129</v>
      </c>
      <c r="D55" s="452"/>
      <c r="E55" s="453"/>
      <c r="F55" s="197" t="s">
        <v>11</v>
      </c>
      <c r="G55" s="451" t="s">
        <v>130</v>
      </c>
      <c r="H55" s="452"/>
      <c r="I55" s="452"/>
      <c r="J55" s="457"/>
      <c r="K55" s="240"/>
      <c r="L55" s="240"/>
      <c r="M55" s="240"/>
      <c r="N55" s="240"/>
      <c r="O55" s="240"/>
      <c r="P55" s="240"/>
      <c r="Q55" s="240"/>
      <c r="R55" s="240"/>
      <c r="S55" s="240"/>
      <c r="T55" s="240"/>
      <c r="U55" s="240"/>
      <c r="V55" s="240"/>
      <c r="W55" s="240"/>
      <c r="X55" s="240"/>
      <c r="Y55" s="240"/>
      <c r="Z55" s="240"/>
      <c r="AA55" s="240"/>
      <c r="AB55" s="240"/>
    </row>
    <row r="56" spans="1:28" ht="47.25" customHeight="1" thickBot="1">
      <c r="A56" s="240"/>
      <c r="B56" s="196" t="s">
        <v>131</v>
      </c>
      <c r="C56" s="451" t="s">
        <v>132</v>
      </c>
      <c r="D56" s="452"/>
      <c r="E56" s="453"/>
      <c r="F56" s="197" t="s">
        <v>15</v>
      </c>
      <c r="G56" s="451" t="s">
        <v>133</v>
      </c>
      <c r="H56" s="452"/>
      <c r="I56" s="452"/>
      <c r="J56" s="457"/>
      <c r="K56" s="240"/>
      <c r="L56" s="240"/>
      <c r="M56" s="240"/>
      <c r="N56" s="240"/>
      <c r="O56" s="240"/>
      <c r="P56" s="240"/>
      <c r="Q56" s="240"/>
      <c r="R56" s="240"/>
      <c r="S56" s="240"/>
      <c r="T56" s="240"/>
      <c r="U56" s="240"/>
      <c r="V56" s="240"/>
      <c r="W56" s="240"/>
      <c r="X56" s="240"/>
      <c r="Y56" s="240"/>
      <c r="Z56" s="240"/>
      <c r="AA56" s="240"/>
      <c r="AB56" s="240"/>
    </row>
    <row r="57" spans="1:28" ht="89.25" customHeight="1" thickBot="1">
      <c r="A57" s="240"/>
      <c r="B57" s="196" t="s">
        <v>134</v>
      </c>
      <c r="C57" s="451" t="s">
        <v>135</v>
      </c>
      <c r="D57" s="452"/>
      <c r="E57" s="453"/>
      <c r="F57" s="197" t="s">
        <v>16</v>
      </c>
      <c r="G57" s="451" t="s">
        <v>136</v>
      </c>
      <c r="H57" s="452"/>
      <c r="I57" s="452"/>
      <c r="J57" s="457"/>
      <c r="K57" s="240"/>
      <c r="L57" s="240"/>
      <c r="M57" s="240"/>
      <c r="N57" s="240"/>
      <c r="O57" s="240"/>
      <c r="P57" s="240"/>
      <c r="Q57" s="240"/>
      <c r="R57" s="240"/>
      <c r="S57" s="240"/>
      <c r="T57" s="240"/>
      <c r="U57" s="240"/>
      <c r="V57" s="240"/>
      <c r="W57" s="240"/>
      <c r="X57" s="240"/>
      <c r="Y57" s="240"/>
      <c r="Z57" s="240"/>
      <c r="AA57" s="240"/>
      <c r="AB57" s="240"/>
    </row>
    <row r="58" spans="1:28" ht="41.25" customHeight="1" thickBot="1">
      <c r="A58" s="240"/>
      <c r="B58" s="198"/>
      <c r="C58" s="467"/>
      <c r="D58" s="468"/>
      <c r="E58" s="469"/>
      <c r="F58" s="199" t="s">
        <v>13</v>
      </c>
      <c r="G58" s="467" t="s">
        <v>137</v>
      </c>
      <c r="H58" s="468"/>
      <c r="I58" s="468"/>
      <c r="J58" s="470"/>
      <c r="K58" s="240"/>
      <c r="L58" s="240"/>
      <c r="M58" s="240"/>
      <c r="N58" s="240"/>
      <c r="O58" s="240"/>
      <c r="P58" s="240"/>
      <c r="Q58" s="240"/>
      <c r="R58" s="240"/>
      <c r="S58" s="240"/>
      <c r="T58" s="240"/>
      <c r="U58" s="240"/>
      <c r="V58" s="240"/>
      <c r="W58" s="240"/>
      <c r="X58" s="240"/>
      <c r="Y58" s="240"/>
      <c r="Z58" s="240"/>
      <c r="AA58" s="240"/>
      <c r="AB58" s="240"/>
    </row>
    <row r="59" spans="1:28" ht="15.6" thickTop="1" thickBot="1">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0"/>
      <c r="AA59" s="240"/>
      <c r="AB59" s="240"/>
    </row>
    <row r="60" spans="1:28" ht="23.25" customHeight="1" thickBot="1">
      <c r="A60" s="241"/>
      <c r="B60" s="454" t="s">
        <v>57</v>
      </c>
      <c r="C60" s="455"/>
      <c r="D60" s="455"/>
      <c r="E60" s="455"/>
      <c r="F60" s="455"/>
      <c r="G60" s="455"/>
      <c r="H60" s="455"/>
      <c r="I60" s="455"/>
      <c r="J60" s="456"/>
      <c r="K60" s="241"/>
      <c r="L60" s="458" t="s">
        <v>378</v>
      </c>
      <c r="M60" s="459"/>
      <c r="N60" s="459"/>
      <c r="O60" s="460"/>
      <c r="P60" s="241"/>
      <c r="Q60" s="241"/>
      <c r="R60" s="241"/>
      <c r="S60" s="241"/>
      <c r="T60" s="241"/>
      <c r="U60" s="241"/>
      <c r="V60" s="241"/>
      <c r="W60" s="241"/>
      <c r="X60" s="241"/>
      <c r="Y60" s="241"/>
      <c r="Z60" s="240"/>
      <c r="AA60" s="240"/>
      <c r="AB60" s="240"/>
    </row>
    <row r="61" spans="1:28" ht="15" thickBot="1">
      <c r="A61" s="241"/>
      <c r="B61" s="241"/>
      <c r="C61" s="241"/>
      <c r="D61" s="241"/>
      <c r="E61" s="241"/>
      <c r="F61" s="241"/>
      <c r="G61" s="241"/>
      <c r="H61" s="241"/>
      <c r="I61" s="241"/>
      <c r="J61" s="241"/>
      <c r="K61" s="241"/>
      <c r="L61" s="461"/>
      <c r="M61" s="462"/>
      <c r="N61" s="462"/>
      <c r="O61" s="463"/>
      <c r="P61" s="241"/>
      <c r="Q61" s="241"/>
      <c r="R61" s="241"/>
      <c r="S61" s="241"/>
      <c r="T61" s="241"/>
      <c r="U61" s="241"/>
      <c r="V61" s="241"/>
      <c r="W61" s="241"/>
      <c r="X61" s="241"/>
      <c r="Y61" s="241"/>
      <c r="Z61" s="240"/>
      <c r="AA61" s="240"/>
      <c r="AB61" s="240"/>
    </row>
    <row r="62" spans="1:28" ht="15" thickBot="1">
      <c r="A62" s="241"/>
      <c r="B62" s="415" t="s">
        <v>60</v>
      </c>
      <c r="C62" s="433"/>
      <c r="D62" s="417"/>
      <c r="E62" s="418"/>
      <c r="F62" s="419"/>
      <c r="G62" s="419"/>
      <c r="H62" s="419"/>
      <c r="I62" s="419"/>
      <c r="J62" s="420"/>
      <c r="K62" s="241"/>
      <c r="L62" s="461"/>
      <c r="M62" s="462"/>
      <c r="N62" s="462"/>
      <c r="O62" s="463"/>
      <c r="P62" s="241"/>
      <c r="Q62" s="241"/>
      <c r="R62" s="241"/>
      <c r="S62" s="241"/>
      <c r="T62" s="241"/>
      <c r="U62" s="241"/>
      <c r="V62" s="241"/>
      <c r="W62" s="241"/>
      <c r="X62" s="241"/>
      <c r="Y62" s="241"/>
      <c r="Z62" s="240"/>
      <c r="AA62" s="240"/>
      <c r="AB62" s="240"/>
    </row>
    <row r="63" spans="1:28" ht="15" thickBot="1">
      <c r="A63" s="241"/>
      <c r="B63" s="415" t="s">
        <v>61</v>
      </c>
      <c r="C63" s="433"/>
      <c r="D63" s="417"/>
      <c r="E63" s="418"/>
      <c r="F63" s="419"/>
      <c r="G63" s="419"/>
      <c r="H63" s="419"/>
      <c r="I63" s="419"/>
      <c r="J63" s="420"/>
      <c r="K63" s="241"/>
      <c r="L63" s="461"/>
      <c r="M63" s="462"/>
      <c r="N63" s="462"/>
      <c r="O63" s="463"/>
      <c r="P63" s="241"/>
      <c r="Q63" s="241"/>
      <c r="R63" s="241"/>
      <c r="S63" s="241"/>
      <c r="T63" s="241"/>
      <c r="U63" s="241"/>
      <c r="V63" s="241"/>
      <c r="W63" s="241"/>
      <c r="X63" s="241"/>
      <c r="Y63" s="241"/>
      <c r="Z63" s="240"/>
      <c r="AA63" s="240"/>
      <c r="AB63" s="240"/>
    </row>
    <row r="64" spans="1:28" ht="15" thickBot="1">
      <c r="A64" s="241"/>
      <c r="B64" s="415" t="s">
        <v>73</v>
      </c>
      <c r="C64" s="433"/>
      <c r="D64" s="417"/>
      <c r="E64" s="418"/>
      <c r="F64" s="419"/>
      <c r="G64" s="419"/>
      <c r="H64" s="419"/>
      <c r="I64" s="419"/>
      <c r="J64" s="420"/>
      <c r="K64" s="241"/>
      <c r="L64" s="461"/>
      <c r="M64" s="462"/>
      <c r="N64" s="462"/>
      <c r="O64" s="463"/>
      <c r="P64" s="241"/>
      <c r="Q64" s="241"/>
      <c r="R64" s="241"/>
      <c r="S64" s="241"/>
      <c r="T64" s="241"/>
      <c r="U64" s="241"/>
      <c r="V64" s="241"/>
      <c r="W64" s="241"/>
      <c r="X64" s="241"/>
      <c r="Y64" s="241"/>
      <c r="Z64" s="240"/>
      <c r="AA64" s="240"/>
      <c r="AB64" s="240"/>
    </row>
    <row r="65" spans="1:28" ht="15" thickBot="1">
      <c r="A65" s="241"/>
      <c r="B65" s="415" t="s">
        <v>74</v>
      </c>
      <c r="C65" s="433"/>
      <c r="D65" s="417"/>
      <c r="E65" s="430"/>
      <c r="F65" s="431"/>
      <c r="G65" s="431"/>
      <c r="H65" s="431"/>
      <c r="I65" s="431"/>
      <c r="J65" s="432"/>
      <c r="K65" s="241"/>
      <c r="L65" s="461"/>
      <c r="M65" s="462"/>
      <c r="N65" s="462"/>
      <c r="O65" s="463"/>
      <c r="P65" s="241"/>
      <c r="Q65" s="241"/>
      <c r="R65" s="241"/>
      <c r="S65" s="241"/>
      <c r="T65" s="241"/>
      <c r="U65" s="241"/>
      <c r="V65" s="241"/>
      <c r="W65" s="241"/>
      <c r="X65" s="241"/>
      <c r="Y65" s="241"/>
      <c r="Z65" s="240"/>
      <c r="AA65" s="240"/>
      <c r="AB65" s="240"/>
    </row>
    <row r="66" spans="1:28" ht="15" thickBot="1">
      <c r="A66" s="241"/>
      <c r="B66" s="415" t="s">
        <v>72</v>
      </c>
      <c r="C66" s="416"/>
      <c r="D66" s="417"/>
      <c r="E66" s="418"/>
      <c r="F66" s="419"/>
      <c r="G66" s="419"/>
      <c r="H66" s="419"/>
      <c r="I66" s="419"/>
      <c r="J66" s="420"/>
      <c r="K66" s="241"/>
      <c r="L66" s="461"/>
      <c r="M66" s="462"/>
      <c r="N66" s="462"/>
      <c r="O66" s="463"/>
      <c r="P66" s="241"/>
      <c r="Q66" s="241"/>
      <c r="R66" s="241"/>
      <c r="S66" s="241"/>
      <c r="T66" s="241"/>
      <c r="U66" s="241"/>
      <c r="V66" s="241"/>
      <c r="W66" s="241"/>
      <c r="X66" s="241"/>
      <c r="Y66" s="241"/>
      <c r="Z66" s="240"/>
      <c r="AA66" s="240"/>
      <c r="AB66" s="240"/>
    </row>
    <row r="67" spans="1:28" ht="15" thickBot="1">
      <c r="A67" s="241"/>
      <c r="B67" s="415" t="s">
        <v>76</v>
      </c>
      <c r="C67" s="416"/>
      <c r="D67" s="417"/>
      <c r="E67" s="421"/>
      <c r="F67" s="422"/>
      <c r="G67" s="422"/>
      <c r="H67" s="422"/>
      <c r="I67" s="422"/>
      <c r="J67" s="423"/>
      <c r="K67" s="241"/>
      <c r="L67" s="461"/>
      <c r="M67" s="462"/>
      <c r="N67" s="462"/>
      <c r="O67" s="463"/>
      <c r="P67" s="241"/>
      <c r="Q67" s="241"/>
      <c r="R67" s="241"/>
      <c r="S67" s="241"/>
      <c r="T67" s="241"/>
      <c r="U67" s="241"/>
      <c r="V67" s="241"/>
      <c r="W67" s="241"/>
      <c r="X67" s="241"/>
      <c r="Y67" s="241"/>
      <c r="Z67" s="240"/>
      <c r="AA67" s="240"/>
      <c r="AB67" s="240"/>
    </row>
    <row r="68" spans="1:28" ht="15" thickBot="1">
      <c r="A68" s="241"/>
      <c r="B68" s="241"/>
      <c r="C68" s="241"/>
      <c r="D68" s="241"/>
      <c r="E68" s="241"/>
      <c r="F68" s="241"/>
      <c r="G68" s="241"/>
      <c r="H68" s="241"/>
      <c r="I68" s="241"/>
      <c r="J68" s="241"/>
      <c r="K68" s="241"/>
      <c r="L68" s="461"/>
      <c r="M68" s="462"/>
      <c r="N68" s="462"/>
      <c r="O68" s="463"/>
      <c r="P68" s="241"/>
      <c r="Q68" s="241"/>
      <c r="R68" s="241"/>
      <c r="S68" s="241"/>
      <c r="T68" s="241"/>
      <c r="U68" s="241"/>
      <c r="V68" s="241"/>
      <c r="W68" s="241"/>
      <c r="X68" s="241"/>
      <c r="Y68" s="241"/>
      <c r="Z68" s="240"/>
      <c r="AA68" s="240"/>
      <c r="AB68" s="240"/>
    </row>
    <row r="69" spans="1:28" ht="18.600000000000001" thickBot="1">
      <c r="A69" s="241"/>
      <c r="B69" s="454" t="s">
        <v>39</v>
      </c>
      <c r="C69" s="455"/>
      <c r="D69" s="455"/>
      <c r="E69" s="455"/>
      <c r="F69" s="455"/>
      <c r="G69" s="455"/>
      <c r="H69" s="455"/>
      <c r="I69" s="455"/>
      <c r="J69" s="456"/>
      <c r="K69" s="241"/>
      <c r="L69" s="464"/>
      <c r="M69" s="465"/>
      <c r="N69" s="465"/>
      <c r="O69" s="466"/>
      <c r="P69" s="241"/>
      <c r="Q69" s="241"/>
      <c r="R69" s="241"/>
      <c r="S69" s="241"/>
      <c r="T69" s="241"/>
      <c r="U69" s="241"/>
      <c r="V69" s="241"/>
      <c r="W69" s="241"/>
      <c r="X69" s="241"/>
      <c r="Y69" s="241"/>
      <c r="Z69" s="240"/>
      <c r="AA69" s="240"/>
      <c r="AB69" s="240"/>
    </row>
    <row r="70" spans="1:28" ht="17.25" customHeight="1" thickBo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0"/>
      <c r="AA70" s="240"/>
      <c r="AB70" s="240"/>
    </row>
    <row r="71" spans="1:28" ht="24" customHeight="1" thickBot="1">
      <c r="A71" s="241"/>
      <c r="B71" s="438" t="s">
        <v>186</v>
      </c>
      <c r="C71" s="439"/>
      <c r="D71" s="439"/>
      <c r="E71" s="439"/>
      <c r="F71" s="439"/>
      <c r="G71" s="439"/>
      <c r="H71" s="439"/>
      <c r="I71" s="439"/>
      <c r="J71" s="439"/>
      <c r="K71" s="439"/>
      <c r="L71" s="439"/>
      <c r="M71" s="439"/>
      <c r="N71" s="439"/>
      <c r="O71" s="439"/>
      <c r="P71" s="439"/>
      <c r="Q71" s="439"/>
      <c r="R71" s="439"/>
      <c r="S71" s="439"/>
      <c r="T71" s="439"/>
      <c r="U71" s="439"/>
      <c r="V71" s="439"/>
      <c r="W71" s="439"/>
      <c r="X71" s="439"/>
      <c r="Y71" s="440"/>
      <c r="Z71" s="240"/>
      <c r="AA71" s="240"/>
      <c r="AB71" s="240"/>
    </row>
    <row r="72" spans="1:28" s="4" customFormat="1" ht="31.2">
      <c r="A72" s="241"/>
      <c r="B72" s="405" t="s">
        <v>23</v>
      </c>
      <c r="C72" s="406"/>
      <c r="D72" s="407"/>
      <c r="E72" s="408" t="s">
        <v>38</v>
      </c>
      <c r="F72" s="409"/>
      <c r="G72" s="410"/>
      <c r="H72" s="410"/>
      <c r="I72" s="231" t="s">
        <v>0</v>
      </c>
      <c r="J72" s="411" t="s">
        <v>17</v>
      </c>
      <c r="K72" s="410"/>
      <c r="L72" s="410"/>
      <c r="M72" s="410"/>
      <c r="N72" s="410"/>
      <c r="O72" s="410"/>
      <c r="P72" s="410"/>
      <c r="Q72" s="410"/>
      <c r="R72" s="410"/>
      <c r="S72" s="412" t="s">
        <v>177</v>
      </c>
      <c r="T72" s="413"/>
      <c r="U72" s="413"/>
      <c r="V72" s="413"/>
      <c r="W72" s="413"/>
      <c r="X72" s="413"/>
      <c r="Y72" s="414"/>
      <c r="Z72" s="240"/>
      <c r="AA72" s="240"/>
      <c r="AB72" s="240"/>
    </row>
    <row r="73" spans="1:28" ht="51" customHeight="1">
      <c r="A73" s="241"/>
      <c r="B73" s="392" t="s">
        <v>173</v>
      </c>
      <c r="C73" s="393"/>
      <c r="D73" s="394"/>
      <c r="E73" s="395" t="s">
        <v>380</v>
      </c>
      <c r="F73" s="396"/>
      <c r="G73" s="396"/>
      <c r="H73" s="397"/>
      <c r="I73" s="370">
        <v>0.03</v>
      </c>
      <c r="J73" s="398" t="s">
        <v>174</v>
      </c>
      <c r="K73" s="399"/>
      <c r="L73" s="399"/>
      <c r="M73" s="399"/>
      <c r="N73" s="399"/>
      <c r="O73" s="399"/>
      <c r="P73" s="399"/>
      <c r="Q73" s="399"/>
      <c r="R73" s="400"/>
      <c r="S73" s="398" t="s">
        <v>176</v>
      </c>
      <c r="T73" s="399"/>
      <c r="U73" s="399"/>
      <c r="V73" s="399"/>
      <c r="W73" s="399"/>
      <c r="X73" s="399"/>
      <c r="Y73" s="401"/>
      <c r="Z73" s="240"/>
      <c r="AA73" s="240"/>
      <c r="AB73" s="240"/>
    </row>
    <row r="74" spans="1:28" ht="153.75" customHeight="1">
      <c r="A74" s="241"/>
      <c r="B74" s="392" t="s">
        <v>173</v>
      </c>
      <c r="C74" s="393"/>
      <c r="D74" s="394"/>
      <c r="E74" s="395" t="s">
        <v>381</v>
      </c>
      <c r="F74" s="396"/>
      <c r="G74" s="396"/>
      <c r="H74" s="397"/>
      <c r="I74" s="370">
        <v>0.04</v>
      </c>
      <c r="J74" s="398" t="s">
        <v>379</v>
      </c>
      <c r="K74" s="399"/>
      <c r="L74" s="399"/>
      <c r="M74" s="399"/>
      <c r="N74" s="399"/>
      <c r="O74" s="399"/>
      <c r="P74" s="399"/>
      <c r="Q74" s="399"/>
      <c r="R74" s="400"/>
      <c r="S74" s="398" t="s">
        <v>178</v>
      </c>
      <c r="T74" s="399"/>
      <c r="U74" s="399"/>
      <c r="V74" s="399"/>
      <c r="W74" s="399"/>
      <c r="X74" s="399"/>
      <c r="Y74" s="401"/>
      <c r="Z74" s="240"/>
      <c r="AA74" s="240"/>
      <c r="AB74" s="240"/>
    </row>
    <row r="75" spans="1:28" ht="92.25" customHeight="1">
      <c r="A75" s="241"/>
      <c r="B75" s="392" t="s">
        <v>179</v>
      </c>
      <c r="C75" s="393"/>
      <c r="D75" s="394"/>
      <c r="E75" s="395" t="s">
        <v>387</v>
      </c>
      <c r="F75" s="396"/>
      <c r="G75" s="396"/>
      <c r="H75" s="397"/>
      <c r="I75" s="370">
        <v>0.03</v>
      </c>
      <c r="J75" s="398" t="s">
        <v>187</v>
      </c>
      <c r="K75" s="399"/>
      <c r="L75" s="399"/>
      <c r="M75" s="399"/>
      <c r="N75" s="399"/>
      <c r="O75" s="399"/>
      <c r="P75" s="399"/>
      <c r="Q75" s="399"/>
      <c r="R75" s="400"/>
      <c r="S75" s="398" t="s">
        <v>188</v>
      </c>
      <c r="T75" s="399"/>
      <c r="U75" s="399"/>
      <c r="V75" s="399"/>
      <c r="W75" s="399"/>
      <c r="X75" s="399"/>
      <c r="Y75" s="401"/>
      <c r="Z75" s="240"/>
      <c r="AA75" s="240"/>
      <c r="AB75" s="240"/>
    </row>
    <row r="76" spans="1:28" ht="66.75" customHeight="1">
      <c r="A76" s="241"/>
      <c r="B76" s="392" t="s">
        <v>179</v>
      </c>
      <c r="C76" s="393"/>
      <c r="D76" s="394"/>
      <c r="E76" s="395" t="s">
        <v>388</v>
      </c>
      <c r="F76" s="396"/>
      <c r="G76" s="396"/>
      <c r="H76" s="397"/>
      <c r="I76" s="370">
        <v>0.02</v>
      </c>
      <c r="J76" s="398" t="s">
        <v>189</v>
      </c>
      <c r="K76" s="399"/>
      <c r="L76" s="399"/>
      <c r="M76" s="399"/>
      <c r="N76" s="399"/>
      <c r="O76" s="399"/>
      <c r="P76" s="399"/>
      <c r="Q76" s="399"/>
      <c r="R76" s="400"/>
      <c r="S76" s="398" t="s">
        <v>190</v>
      </c>
      <c r="T76" s="399"/>
      <c r="U76" s="399"/>
      <c r="V76" s="399"/>
      <c r="W76" s="399"/>
      <c r="X76" s="399"/>
      <c r="Y76" s="401"/>
      <c r="Z76" s="240"/>
      <c r="AA76" s="240"/>
      <c r="AB76" s="240"/>
    </row>
    <row r="77" spans="1:28" ht="81" customHeight="1">
      <c r="A77" s="241"/>
      <c r="B77" s="392" t="s">
        <v>179</v>
      </c>
      <c r="C77" s="393"/>
      <c r="D77" s="394"/>
      <c r="E77" s="395" t="s">
        <v>389</v>
      </c>
      <c r="F77" s="396"/>
      <c r="G77" s="396"/>
      <c r="H77" s="397"/>
      <c r="I77" s="370">
        <v>0.03</v>
      </c>
      <c r="J77" s="398" t="s">
        <v>191</v>
      </c>
      <c r="K77" s="399"/>
      <c r="L77" s="399"/>
      <c r="M77" s="399"/>
      <c r="N77" s="399"/>
      <c r="O77" s="399"/>
      <c r="P77" s="399"/>
      <c r="Q77" s="399"/>
      <c r="R77" s="400"/>
      <c r="S77" s="398" t="s">
        <v>192</v>
      </c>
      <c r="T77" s="399"/>
      <c r="U77" s="399"/>
      <c r="V77" s="399"/>
      <c r="W77" s="399"/>
      <c r="X77" s="399"/>
      <c r="Y77" s="401"/>
      <c r="Z77" s="240"/>
      <c r="AA77" s="240"/>
      <c r="AB77" s="240"/>
    </row>
    <row r="78" spans="1:28" ht="68.25" customHeight="1">
      <c r="A78" s="241"/>
      <c r="B78" s="392" t="s">
        <v>193</v>
      </c>
      <c r="C78" s="393"/>
      <c r="D78" s="394"/>
      <c r="E78" s="395" t="s">
        <v>382</v>
      </c>
      <c r="F78" s="396"/>
      <c r="G78" s="396"/>
      <c r="H78" s="397"/>
      <c r="I78" s="370">
        <v>5.0000000000000001E-3</v>
      </c>
      <c r="J78" s="398" t="s">
        <v>194</v>
      </c>
      <c r="K78" s="399"/>
      <c r="L78" s="399"/>
      <c r="M78" s="399"/>
      <c r="N78" s="399"/>
      <c r="O78" s="399"/>
      <c r="P78" s="399"/>
      <c r="Q78" s="399"/>
      <c r="R78" s="400"/>
      <c r="S78" s="398" t="s">
        <v>195</v>
      </c>
      <c r="T78" s="399"/>
      <c r="U78" s="399"/>
      <c r="V78" s="399"/>
      <c r="W78" s="399"/>
      <c r="X78" s="399"/>
      <c r="Y78" s="401"/>
      <c r="Z78" s="240"/>
      <c r="AA78" s="240"/>
      <c r="AB78" s="240"/>
    </row>
    <row r="79" spans="1:28" ht="120.75" customHeight="1">
      <c r="A79" s="241"/>
      <c r="B79" s="392" t="s">
        <v>193</v>
      </c>
      <c r="C79" s="393"/>
      <c r="D79" s="394"/>
      <c r="E79" s="395" t="s">
        <v>383</v>
      </c>
      <c r="F79" s="396"/>
      <c r="G79" s="396"/>
      <c r="H79" s="397"/>
      <c r="I79" s="371">
        <v>0.01</v>
      </c>
      <c r="J79" s="398" t="s">
        <v>197</v>
      </c>
      <c r="K79" s="399"/>
      <c r="L79" s="399"/>
      <c r="M79" s="399"/>
      <c r="N79" s="399"/>
      <c r="O79" s="399"/>
      <c r="P79" s="399"/>
      <c r="Q79" s="399"/>
      <c r="R79" s="400"/>
      <c r="S79" s="398" t="s">
        <v>198</v>
      </c>
      <c r="T79" s="399"/>
      <c r="U79" s="399"/>
      <c r="V79" s="399"/>
      <c r="W79" s="399"/>
      <c r="X79" s="399"/>
      <c r="Y79" s="401"/>
      <c r="Z79" s="240"/>
      <c r="AA79" s="240"/>
      <c r="AB79" s="240"/>
    </row>
    <row r="80" spans="1:28" ht="59.25" customHeight="1">
      <c r="A80" s="241"/>
      <c r="B80" s="392" t="s">
        <v>193</v>
      </c>
      <c r="C80" s="393"/>
      <c r="D80" s="394"/>
      <c r="E80" s="395" t="s">
        <v>384</v>
      </c>
      <c r="F80" s="396"/>
      <c r="G80" s="396"/>
      <c r="H80" s="397"/>
      <c r="I80" s="370">
        <v>0.01</v>
      </c>
      <c r="J80" s="398" t="s">
        <v>201</v>
      </c>
      <c r="K80" s="399"/>
      <c r="L80" s="399"/>
      <c r="M80" s="399"/>
      <c r="N80" s="399"/>
      <c r="O80" s="399"/>
      <c r="P80" s="399"/>
      <c r="Q80" s="399"/>
      <c r="R80" s="400"/>
      <c r="S80" s="398" t="s">
        <v>202</v>
      </c>
      <c r="T80" s="399"/>
      <c r="U80" s="399"/>
      <c r="V80" s="399"/>
      <c r="W80" s="399"/>
      <c r="X80" s="399"/>
      <c r="Y80" s="401"/>
      <c r="Z80" s="240"/>
      <c r="AA80" s="240"/>
      <c r="AB80" s="240"/>
    </row>
    <row r="81" spans="1:28" ht="90" customHeight="1">
      <c r="A81" s="241"/>
      <c r="B81" s="392" t="s">
        <v>193</v>
      </c>
      <c r="C81" s="393"/>
      <c r="D81" s="394"/>
      <c r="E81" s="395" t="s">
        <v>385</v>
      </c>
      <c r="F81" s="396"/>
      <c r="G81" s="396"/>
      <c r="H81" s="397"/>
      <c r="I81" s="372">
        <v>0.02</v>
      </c>
      <c r="J81" s="398" t="s">
        <v>203</v>
      </c>
      <c r="K81" s="399"/>
      <c r="L81" s="399"/>
      <c r="M81" s="399"/>
      <c r="N81" s="399"/>
      <c r="O81" s="399"/>
      <c r="P81" s="399"/>
      <c r="Q81" s="399"/>
      <c r="R81" s="400"/>
      <c r="S81" s="398" t="s">
        <v>204</v>
      </c>
      <c r="T81" s="399"/>
      <c r="U81" s="399"/>
      <c r="V81" s="399"/>
      <c r="W81" s="399"/>
      <c r="X81" s="399"/>
      <c r="Y81" s="401"/>
      <c r="Z81" s="240"/>
      <c r="AA81" s="240"/>
      <c r="AB81" s="240"/>
    </row>
    <row r="82" spans="1:28" ht="70.5" customHeight="1">
      <c r="A82" s="241"/>
      <c r="B82" s="392" t="s">
        <v>193</v>
      </c>
      <c r="C82" s="393"/>
      <c r="D82" s="394"/>
      <c r="E82" s="395" t="s">
        <v>386</v>
      </c>
      <c r="F82" s="396"/>
      <c r="G82" s="396"/>
      <c r="H82" s="397"/>
      <c r="I82" s="373">
        <v>5.0000000000000001E-3</v>
      </c>
      <c r="J82" s="398" t="s">
        <v>205</v>
      </c>
      <c r="K82" s="399"/>
      <c r="L82" s="399"/>
      <c r="M82" s="399"/>
      <c r="N82" s="399"/>
      <c r="O82" s="399"/>
      <c r="P82" s="399"/>
      <c r="Q82" s="399"/>
      <c r="R82" s="400"/>
      <c r="S82" s="398" t="s">
        <v>206</v>
      </c>
      <c r="T82" s="399"/>
      <c r="U82" s="399"/>
      <c r="V82" s="399"/>
      <c r="W82" s="399"/>
      <c r="X82" s="399"/>
      <c r="Y82" s="401"/>
      <c r="Z82" s="240"/>
      <c r="AA82" s="240"/>
      <c r="AB82" s="240"/>
    </row>
    <row r="83" spans="1:28" ht="50.1" customHeight="1" thickBot="1">
      <c r="A83" s="241"/>
      <c r="B83" s="392" t="s">
        <v>196</v>
      </c>
      <c r="C83" s="393"/>
      <c r="D83" s="394"/>
      <c r="E83" s="395" t="s">
        <v>224</v>
      </c>
      <c r="F83" s="396"/>
      <c r="G83" s="396"/>
      <c r="H83" s="397"/>
      <c r="I83" s="370"/>
      <c r="J83" s="398" t="s">
        <v>207</v>
      </c>
      <c r="K83" s="399"/>
      <c r="L83" s="399"/>
      <c r="M83" s="399"/>
      <c r="N83" s="399"/>
      <c r="O83" s="399"/>
      <c r="P83" s="399"/>
      <c r="Q83" s="399"/>
      <c r="R83" s="400"/>
      <c r="S83" s="398" t="s">
        <v>208</v>
      </c>
      <c r="T83" s="399"/>
      <c r="U83" s="399"/>
      <c r="V83" s="399"/>
      <c r="W83" s="399"/>
      <c r="X83" s="399"/>
      <c r="Y83" s="401"/>
      <c r="Z83" s="240"/>
      <c r="AA83" s="240"/>
      <c r="AB83" s="240"/>
    </row>
    <row r="84" spans="1:28" ht="30.75" customHeight="1" thickBot="1">
      <c r="A84" s="241"/>
      <c r="B84" s="434" t="s">
        <v>182</v>
      </c>
      <c r="C84" s="435"/>
      <c r="D84" s="435"/>
      <c r="E84" s="436"/>
      <c r="F84" s="436"/>
      <c r="G84" s="436"/>
      <c r="H84" s="436"/>
      <c r="I84" s="436"/>
      <c r="J84" s="436"/>
      <c r="K84" s="436"/>
      <c r="L84" s="436"/>
      <c r="M84" s="436"/>
      <c r="N84" s="436"/>
      <c r="O84" s="436"/>
      <c r="P84" s="436"/>
      <c r="Q84" s="436"/>
      <c r="R84" s="436"/>
      <c r="S84" s="436"/>
      <c r="T84" s="436"/>
      <c r="U84" s="436"/>
      <c r="V84" s="436"/>
      <c r="W84" s="436"/>
      <c r="X84" s="436"/>
      <c r="Y84" s="437"/>
      <c r="Z84" s="240"/>
      <c r="AA84" s="240"/>
      <c r="AB84" s="240"/>
    </row>
    <row r="85" spans="1:28" ht="110.25" customHeight="1" thickBot="1">
      <c r="A85" s="241"/>
      <c r="B85" s="441" t="s">
        <v>179</v>
      </c>
      <c r="C85" s="442"/>
      <c r="D85" s="443"/>
      <c r="E85" s="444" t="s">
        <v>390</v>
      </c>
      <c r="F85" s="445"/>
      <c r="G85" s="445"/>
      <c r="H85" s="446"/>
      <c r="I85" s="375">
        <f>SUM(I88:I99)</f>
        <v>0</v>
      </c>
      <c r="J85" s="447" t="s">
        <v>181</v>
      </c>
      <c r="K85" s="448"/>
      <c r="L85" s="448"/>
      <c r="M85" s="448"/>
      <c r="N85" s="448"/>
      <c r="O85" s="448"/>
      <c r="P85" s="448"/>
      <c r="Q85" s="448"/>
      <c r="R85" s="449"/>
      <c r="S85" s="447" t="s">
        <v>118</v>
      </c>
      <c r="T85" s="448"/>
      <c r="U85" s="448"/>
      <c r="V85" s="448"/>
      <c r="W85" s="448"/>
      <c r="X85" s="448"/>
      <c r="Y85" s="450"/>
      <c r="Z85" s="240"/>
      <c r="AA85" s="240"/>
      <c r="AB85" s="240"/>
    </row>
    <row r="86" spans="1:28" ht="18.600000000000001" thickBot="1">
      <c r="A86" s="241"/>
      <c r="B86" s="434" t="s">
        <v>185</v>
      </c>
      <c r="C86" s="435"/>
      <c r="D86" s="435"/>
      <c r="E86" s="436"/>
      <c r="F86" s="436"/>
      <c r="G86" s="436"/>
      <c r="H86" s="436"/>
      <c r="I86" s="436"/>
      <c r="J86" s="436"/>
      <c r="K86" s="436"/>
      <c r="L86" s="436"/>
      <c r="M86" s="436"/>
      <c r="N86" s="436"/>
      <c r="O86" s="436"/>
      <c r="P86" s="436"/>
      <c r="Q86" s="436"/>
      <c r="R86" s="436"/>
      <c r="S86" s="436"/>
      <c r="T86" s="436"/>
      <c r="U86" s="436"/>
      <c r="V86" s="436"/>
      <c r="W86" s="436"/>
      <c r="X86" s="436"/>
      <c r="Y86" s="437"/>
      <c r="Z86" s="240"/>
      <c r="AA86" s="240"/>
      <c r="AB86" s="240"/>
    </row>
    <row r="87" spans="1:28" ht="31.2">
      <c r="A87" s="241"/>
      <c r="B87" s="405" t="s">
        <v>38</v>
      </c>
      <c r="C87" s="406"/>
      <c r="D87" s="407"/>
      <c r="E87" s="408" t="s">
        <v>114</v>
      </c>
      <c r="F87" s="409"/>
      <c r="G87" s="410"/>
      <c r="H87" s="410"/>
      <c r="I87" s="231" t="s">
        <v>115</v>
      </c>
      <c r="J87" s="411" t="s">
        <v>17</v>
      </c>
      <c r="K87" s="410"/>
      <c r="L87" s="410"/>
      <c r="M87" s="410"/>
      <c r="N87" s="410"/>
      <c r="O87" s="410"/>
      <c r="P87" s="410"/>
      <c r="Q87" s="410"/>
      <c r="R87" s="410"/>
      <c r="S87" s="412" t="s">
        <v>177</v>
      </c>
      <c r="T87" s="413"/>
      <c r="U87" s="413"/>
      <c r="V87" s="413"/>
      <c r="W87" s="413"/>
      <c r="X87" s="413"/>
      <c r="Y87" s="414"/>
      <c r="Z87" s="240"/>
      <c r="AA87" s="240"/>
      <c r="AB87" s="240"/>
    </row>
    <row r="88" spans="1:28" ht="99.9" customHeight="1">
      <c r="A88" s="241"/>
      <c r="B88" s="424" t="str">
        <f>$E$85</f>
        <v>2.1. Meeting requirements in SOW</v>
      </c>
      <c r="C88" s="425"/>
      <c r="D88" s="426"/>
      <c r="E88" s="395" t="s">
        <v>391</v>
      </c>
      <c r="F88" s="396"/>
      <c r="G88" s="396"/>
      <c r="H88" s="397"/>
      <c r="I88" s="370"/>
      <c r="J88" s="398" t="s">
        <v>207</v>
      </c>
      <c r="K88" s="399"/>
      <c r="L88" s="399"/>
      <c r="M88" s="399"/>
      <c r="N88" s="399"/>
      <c r="O88" s="399"/>
      <c r="P88" s="399"/>
      <c r="Q88" s="399"/>
      <c r="R88" s="400"/>
      <c r="S88" s="398" t="s">
        <v>208</v>
      </c>
      <c r="T88" s="399"/>
      <c r="U88" s="399"/>
      <c r="V88" s="399"/>
      <c r="W88" s="399"/>
      <c r="X88" s="399"/>
      <c r="Y88" s="401"/>
      <c r="Z88" s="240"/>
      <c r="AA88" s="240"/>
      <c r="AB88" s="240"/>
    </row>
    <row r="89" spans="1:28" ht="99.9" customHeight="1">
      <c r="A89" s="241"/>
      <c r="B89" s="424" t="str">
        <f t="shared" ref="B89:B98" si="0">$E$85</f>
        <v>2.1. Meeting requirements in SOW</v>
      </c>
      <c r="C89" s="425"/>
      <c r="D89" s="426"/>
      <c r="E89" s="395" t="s">
        <v>392</v>
      </c>
      <c r="F89" s="396"/>
      <c r="G89" s="396"/>
      <c r="H89" s="397"/>
      <c r="I89" s="370"/>
      <c r="J89" s="398" t="s">
        <v>207</v>
      </c>
      <c r="K89" s="399"/>
      <c r="L89" s="399"/>
      <c r="M89" s="399"/>
      <c r="N89" s="399"/>
      <c r="O89" s="399"/>
      <c r="P89" s="399"/>
      <c r="Q89" s="399"/>
      <c r="R89" s="400"/>
      <c r="S89" s="398" t="s">
        <v>208</v>
      </c>
      <c r="T89" s="399"/>
      <c r="U89" s="399"/>
      <c r="V89" s="399"/>
      <c r="W89" s="399"/>
      <c r="X89" s="399"/>
      <c r="Y89" s="401"/>
      <c r="Z89" s="240"/>
      <c r="AA89" s="240"/>
      <c r="AB89" s="240"/>
    </row>
    <row r="90" spans="1:28" ht="99.9" customHeight="1">
      <c r="A90" s="241"/>
      <c r="B90" s="424" t="str">
        <f t="shared" si="0"/>
        <v>2.1. Meeting requirements in SOW</v>
      </c>
      <c r="C90" s="425"/>
      <c r="D90" s="426"/>
      <c r="E90" s="395" t="s">
        <v>393</v>
      </c>
      <c r="F90" s="396"/>
      <c r="G90" s="396"/>
      <c r="H90" s="397"/>
      <c r="I90" s="370"/>
      <c r="J90" s="398" t="s">
        <v>207</v>
      </c>
      <c r="K90" s="399"/>
      <c r="L90" s="399"/>
      <c r="M90" s="399"/>
      <c r="N90" s="399"/>
      <c r="O90" s="399"/>
      <c r="P90" s="399"/>
      <c r="Q90" s="399"/>
      <c r="R90" s="400"/>
      <c r="S90" s="398" t="s">
        <v>208</v>
      </c>
      <c r="T90" s="399"/>
      <c r="U90" s="399"/>
      <c r="V90" s="399"/>
      <c r="W90" s="399"/>
      <c r="X90" s="399"/>
      <c r="Y90" s="401"/>
      <c r="Z90" s="240"/>
      <c r="AA90" s="240"/>
      <c r="AB90" s="240"/>
    </row>
    <row r="91" spans="1:28" ht="99.9" customHeight="1">
      <c r="A91" s="241"/>
      <c r="B91" s="424" t="str">
        <f t="shared" si="0"/>
        <v>2.1. Meeting requirements in SOW</v>
      </c>
      <c r="C91" s="425"/>
      <c r="D91" s="426"/>
      <c r="E91" s="395" t="s">
        <v>394</v>
      </c>
      <c r="F91" s="396"/>
      <c r="G91" s="396"/>
      <c r="H91" s="397"/>
      <c r="I91" s="370"/>
      <c r="J91" s="398" t="s">
        <v>207</v>
      </c>
      <c r="K91" s="399"/>
      <c r="L91" s="399"/>
      <c r="M91" s="399"/>
      <c r="N91" s="399"/>
      <c r="O91" s="399"/>
      <c r="P91" s="399"/>
      <c r="Q91" s="399"/>
      <c r="R91" s="400"/>
      <c r="S91" s="398" t="s">
        <v>208</v>
      </c>
      <c r="T91" s="399"/>
      <c r="U91" s="399"/>
      <c r="V91" s="399"/>
      <c r="W91" s="399"/>
      <c r="X91" s="399"/>
      <c r="Y91" s="401"/>
      <c r="Z91" s="240"/>
      <c r="AA91" s="240"/>
      <c r="AB91" s="240"/>
    </row>
    <row r="92" spans="1:28" ht="99.9" customHeight="1">
      <c r="A92" s="241"/>
      <c r="B92" s="424" t="str">
        <f t="shared" si="0"/>
        <v>2.1. Meeting requirements in SOW</v>
      </c>
      <c r="C92" s="425"/>
      <c r="D92" s="426"/>
      <c r="E92" s="395" t="s">
        <v>395</v>
      </c>
      <c r="F92" s="396"/>
      <c r="G92" s="396"/>
      <c r="H92" s="397"/>
      <c r="I92" s="370"/>
      <c r="J92" s="398" t="s">
        <v>207</v>
      </c>
      <c r="K92" s="399"/>
      <c r="L92" s="399"/>
      <c r="M92" s="399"/>
      <c r="N92" s="399"/>
      <c r="O92" s="399"/>
      <c r="P92" s="399"/>
      <c r="Q92" s="399"/>
      <c r="R92" s="400"/>
      <c r="S92" s="398" t="s">
        <v>208</v>
      </c>
      <c r="T92" s="399"/>
      <c r="U92" s="399"/>
      <c r="V92" s="399"/>
      <c r="W92" s="399"/>
      <c r="X92" s="399"/>
      <c r="Y92" s="401"/>
      <c r="Z92" s="240"/>
      <c r="AA92" s="240"/>
      <c r="AB92" s="240"/>
    </row>
    <row r="93" spans="1:28" ht="99.9" customHeight="1">
      <c r="A93" s="241"/>
      <c r="B93" s="424" t="str">
        <f t="shared" si="0"/>
        <v>2.1. Meeting requirements in SOW</v>
      </c>
      <c r="C93" s="425"/>
      <c r="D93" s="426"/>
      <c r="E93" s="395" t="s">
        <v>396</v>
      </c>
      <c r="F93" s="396"/>
      <c r="G93" s="396"/>
      <c r="H93" s="397"/>
      <c r="I93" s="370"/>
      <c r="J93" s="398" t="s">
        <v>207</v>
      </c>
      <c r="K93" s="399"/>
      <c r="L93" s="399"/>
      <c r="M93" s="399"/>
      <c r="N93" s="399"/>
      <c r="O93" s="399"/>
      <c r="P93" s="399"/>
      <c r="Q93" s="399"/>
      <c r="R93" s="400"/>
      <c r="S93" s="398" t="s">
        <v>208</v>
      </c>
      <c r="T93" s="399"/>
      <c r="U93" s="399"/>
      <c r="V93" s="399"/>
      <c r="W93" s="399"/>
      <c r="X93" s="399"/>
      <c r="Y93" s="401"/>
      <c r="Z93" s="240"/>
      <c r="AA93" s="240"/>
      <c r="AB93" s="240"/>
    </row>
    <row r="94" spans="1:28" ht="99.9" customHeight="1">
      <c r="A94" s="241"/>
      <c r="B94" s="424" t="str">
        <f t="shared" si="0"/>
        <v>2.1. Meeting requirements in SOW</v>
      </c>
      <c r="C94" s="425"/>
      <c r="D94" s="426"/>
      <c r="E94" s="395" t="s">
        <v>397</v>
      </c>
      <c r="F94" s="396"/>
      <c r="G94" s="396"/>
      <c r="H94" s="397"/>
      <c r="I94" s="370"/>
      <c r="J94" s="398" t="s">
        <v>207</v>
      </c>
      <c r="K94" s="399"/>
      <c r="L94" s="399"/>
      <c r="M94" s="399"/>
      <c r="N94" s="399"/>
      <c r="O94" s="399"/>
      <c r="P94" s="399"/>
      <c r="Q94" s="399"/>
      <c r="R94" s="400"/>
      <c r="S94" s="398" t="s">
        <v>208</v>
      </c>
      <c r="T94" s="399"/>
      <c r="U94" s="399"/>
      <c r="V94" s="399"/>
      <c r="W94" s="399"/>
      <c r="X94" s="399"/>
      <c r="Y94" s="401"/>
      <c r="Z94" s="240"/>
      <c r="AA94" s="240"/>
      <c r="AB94" s="240"/>
    </row>
    <row r="95" spans="1:28" ht="99.9" customHeight="1">
      <c r="A95" s="241"/>
      <c r="B95" s="424" t="str">
        <f t="shared" si="0"/>
        <v>2.1. Meeting requirements in SOW</v>
      </c>
      <c r="C95" s="425"/>
      <c r="D95" s="426"/>
      <c r="E95" s="395" t="s">
        <v>398</v>
      </c>
      <c r="F95" s="396"/>
      <c r="G95" s="396"/>
      <c r="H95" s="397"/>
      <c r="I95" s="370"/>
      <c r="J95" s="398" t="s">
        <v>207</v>
      </c>
      <c r="K95" s="399"/>
      <c r="L95" s="399"/>
      <c r="M95" s="399"/>
      <c r="N95" s="399"/>
      <c r="O95" s="399"/>
      <c r="P95" s="399"/>
      <c r="Q95" s="399"/>
      <c r="R95" s="400"/>
      <c r="S95" s="398" t="s">
        <v>208</v>
      </c>
      <c r="T95" s="399"/>
      <c r="U95" s="399"/>
      <c r="V95" s="399"/>
      <c r="W95" s="399"/>
      <c r="X95" s="399"/>
      <c r="Y95" s="401"/>
      <c r="Z95" s="240"/>
      <c r="AA95" s="240"/>
      <c r="AB95" s="240"/>
    </row>
    <row r="96" spans="1:28" ht="99.9" customHeight="1">
      <c r="A96" s="241"/>
      <c r="B96" s="424" t="str">
        <f t="shared" si="0"/>
        <v>2.1. Meeting requirements in SOW</v>
      </c>
      <c r="C96" s="425"/>
      <c r="D96" s="426"/>
      <c r="E96" s="395" t="s">
        <v>399</v>
      </c>
      <c r="F96" s="396"/>
      <c r="G96" s="396"/>
      <c r="H96" s="397"/>
      <c r="I96" s="370"/>
      <c r="J96" s="398" t="s">
        <v>207</v>
      </c>
      <c r="K96" s="399"/>
      <c r="L96" s="399"/>
      <c r="M96" s="399"/>
      <c r="N96" s="399"/>
      <c r="O96" s="399"/>
      <c r="P96" s="399"/>
      <c r="Q96" s="399"/>
      <c r="R96" s="400"/>
      <c r="S96" s="398" t="s">
        <v>208</v>
      </c>
      <c r="T96" s="399"/>
      <c r="U96" s="399"/>
      <c r="V96" s="399"/>
      <c r="W96" s="399"/>
      <c r="X96" s="399"/>
      <c r="Y96" s="401"/>
      <c r="Z96" s="240"/>
      <c r="AA96" s="240"/>
      <c r="AB96" s="240"/>
    </row>
    <row r="97" spans="1:28" ht="99.9" customHeight="1">
      <c r="A97" s="241"/>
      <c r="B97" s="424" t="str">
        <f t="shared" si="0"/>
        <v>2.1. Meeting requirements in SOW</v>
      </c>
      <c r="C97" s="425"/>
      <c r="D97" s="426"/>
      <c r="E97" s="395" t="s">
        <v>210</v>
      </c>
      <c r="F97" s="396"/>
      <c r="G97" s="396"/>
      <c r="H97" s="397"/>
      <c r="I97" s="370"/>
      <c r="J97" s="398" t="s">
        <v>207</v>
      </c>
      <c r="K97" s="399"/>
      <c r="L97" s="399"/>
      <c r="M97" s="399"/>
      <c r="N97" s="399"/>
      <c r="O97" s="399"/>
      <c r="P97" s="399"/>
      <c r="Q97" s="399"/>
      <c r="R97" s="400"/>
      <c r="S97" s="398" t="s">
        <v>208</v>
      </c>
      <c r="T97" s="399"/>
      <c r="U97" s="399"/>
      <c r="V97" s="399"/>
      <c r="W97" s="399"/>
      <c r="X97" s="399"/>
      <c r="Y97" s="401"/>
      <c r="Z97" s="240"/>
      <c r="AA97" s="240"/>
      <c r="AB97" s="240"/>
    </row>
    <row r="98" spans="1:28" ht="99.9" customHeight="1">
      <c r="A98" s="241"/>
      <c r="B98" s="424" t="str">
        <f t="shared" si="0"/>
        <v>2.1. Meeting requirements in SOW</v>
      </c>
      <c r="C98" s="425"/>
      <c r="D98" s="426"/>
      <c r="E98" s="395" t="s">
        <v>210</v>
      </c>
      <c r="F98" s="396"/>
      <c r="G98" s="396"/>
      <c r="H98" s="397"/>
      <c r="I98" s="370"/>
      <c r="J98" s="398" t="s">
        <v>207</v>
      </c>
      <c r="K98" s="399"/>
      <c r="L98" s="399"/>
      <c r="M98" s="399"/>
      <c r="N98" s="399"/>
      <c r="O98" s="399"/>
      <c r="P98" s="399"/>
      <c r="Q98" s="399"/>
      <c r="R98" s="400"/>
      <c r="S98" s="398" t="s">
        <v>208</v>
      </c>
      <c r="T98" s="399"/>
      <c r="U98" s="399"/>
      <c r="V98" s="399"/>
      <c r="W98" s="399"/>
      <c r="X98" s="399"/>
      <c r="Y98" s="401"/>
      <c r="Z98" s="240"/>
      <c r="AA98" s="240"/>
      <c r="AB98" s="240"/>
    </row>
    <row r="99" spans="1:28" ht="99.9" customHeight="1" thickBot="1">
      <c r="A99" s="241"/>
      <c r="B99" s="427" t="str">
        <f>E85</f>
        <v>2.1. Meeting requirements in SOW</v>
      </c>
      <c r="C99" s="428"/>
      <c r="D99" s="429"/>
      <c r="E99" s="379" t="s">
        <v>210</v>
      </c>
      <c r="F99" s="380"/>
      <c r="G99" s="380"/>
      <c r="H99" s="381"/>
      <c r="I99" s="374"/>
      <c r="J99" s="382" t="s">
        <v>207</v>
      </c>
      <c r="K99" s="383"/>
      <c r="L99" s="383"/>
      <c r="M99" s="383"/>
      <c r="N99" s="383"/>
      <c r="O99" s="383"/>
      <c r="P99" s="383"/>
      <c r="Q99" s="383"/>
      <c r="R99" s="384"/>
      <c r="S99" s="382" t="s">
        <v>208</v>
      </c>
      <c r="T99" s="383"/>
      <c r="U99" s="383"/>
      <c r="V99" s="383"/>
      <c r="W99" s="383"/>
      <c r="X99" s="383"/>
      <c r="Y99" s="385"/>
      <c r="Z99" s="240"/>
      <c r="AA99" s="240"/>
      <c r="AB99" s="240"/>
    </row>
    <row r="100" spans="1:28" ht="24" customHeight="1" thickBot="1">
      <c r="A100" s="241"/>
      <c r="B100" s="402" t="s">
        <v>216</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4"/>
      <c r="Z100" s="240"/>
      <c r="AA100" s="240"/>
      <c r="AB100" s="240"/>
    </row>
    <row r="101" spans="1:28" ht="36.75" customHeight="1">
      <c r="A101" s="241"/>
      <c r="B101" s="405" t="s">
        <v>23</v>
      </c>
      <c r="C101" s="406"/>
      <c r="D101" s="407"/>
      <c r="E101" s="408" t="s">
        <v>38</v>
      </c>
      <c r="F101" s="409"/>
      <c r="G101" s="410"/>
      <c r="H101" s="410"/>
      <c r="I101" s="245" t="s">
        <v>0</v>
      </c>
      <c r="J101" s="411" t="s">
        <v>17</v>
      </c>
      <c r="K101" s="410"/>
      <c r="L101" s="410"/>
      <c r="M101" s="410"/>
      <c r="N101" s="410"/>
      <c r="O101" s="410"/>
      <c r="P101" s="410"/>
      <c r="Q101" s="410"/>
      <c r="R101" s="410"/>
      <c r="S101" s="412" t="s">
        <v>177</v>
      </c>
      <c r="T101" s="413"/>
      <c r="U101" s="413"/>
      <c r="V101" s="413"/>
      <c r="W101" s="413"/>
      <c r="X101" s="413"/>
      <c r="Y101" s="414"/>
      <c r="Z101" s="240"/>
      <c r="AA101" s="240"/>
      <c r="AB101" s="240"/>
    </row>
    <row r="102" spans="1:28" ht="99.9" customHeight="1">
      <c r="A102" s="241"/>
      <c r="B102" s="392" t="s">
        <v>196</v>
      </c>
      <c r="C102" s="393"/>
      <c r="D102" s="394"/>
      <c r="E102" s="395" t="s">
        <v>224</v>
      </c>
      <c r="F102" s="396"/>
      <c r="G102" s="396"/>
      <c r="H102" s="397"/>
      <c r="I102" s="370"/>
      <c r="J102" s="398" t="s">
        <v>207</v>
      </c>
      <c r="K102" s="399"/>
      <c r="L102" s="399"/>
      <c r="M102" s="399"/>
      <c r="N102" s="399"/>
      <c r="O102" s="399"/>
      <c r="P102" s="399"/>
      <c r="Q102" s="399"/>
      <c r="R102" s="400"/>
      <c r="S102" s="398" t="s">
        <v>208</v>
      </c>
      <c r="T102" s="399"/>
      <c r="U102" s="399"/>
      <c r="V102" s="399"/>
      <c r="W102" s="399"/>
      <c r="X102" s="399"/>
      <c r="Y102" s="401"/>
      <c r="Z102" s="240"/>
      <c r="AA102" s="240"/>
      <c r="AB102" s="240"/>
    </row>
    <row r="103" spans="1:28" ht="99.9" customHeight="1">
      <c r="A103" s="241"/>
      <c r="B103" s="392" t="s">
        <v>196</v>
      </c>
      <c r="C103" s="393"/>
      <c r="D103" s="394"/>
      <c r="E103" s="395" t="s">
        <v>224</v>
      </c>
      <c r="F103" s="396"/>
      <c r="G103" s="396"/>
      <c r="H103" s="397"/>
      <c r="I103" s="370"/>
      <c r="J103" s="398" t="s">
        <v>207</v>
      </c>
      <c r="K103" s="399"/>
      <c r="L103" s="399"/>
      <c r="M103" s="399"/>
      <c r="N103" s="399"/>
      <c r="O103" s="399"/>
      <c r="P103" s="399"/>
      <c r="Q103" s="399"/>
      <c r="R103" s="400"/>
      <c r="S103" s="398" t="s">
        <v>208</v>
      </c>
      <c r="T103" s="399"/>
      <c r="U103" s="399"/>
      <c r="V103" s="399"/>
      <c r="W103" s="399"/>
      <c r="X103" s="399"/>
      <c r="Y103" s="401"/>
      <c r="Z103" s="240"/>
      <c r="AA103" s="240"/>
      <c r="AB103" s="240"/>
    </row>
    <row r="104" spans="1:28" ht="99.9" customHeight="1">
      <c r="A104" s="241"/>
      <c r="B104" s="392" t="s">
        <v>196</v>
      </c>
      <c r="C104" s="393"/>
      <c r="D104" s="394"/>
      <c r="E104" s="395" t="s">
        <v>224</v>
      </c>
      <c r="F104" s="396"/>
      <c r="G104" s="396"/>
      <c r="H104" s="397"/>
      <c r="I104" s="370"/>
      <c r="J104" s="398" t="s">
        <v>207</v>
      </c>
      <c r="K104" s="399"/>
      <c r="L104" s="399"/>
      <c r="M104" s="399"/>
      <c r="N104" s="399"/>
      <c r="O104" s="399"/>
      <c r="P104" s="399"/>
      <c r="Q104" s="399"/>
      <c r="R104" s="400"/>
      <c r="S104" s="398" t="s">
        <v>208</v>
      </c>
      <c r="T104" s="399"/>
      <c r="U104" s="399"/>
      <c r="V104" s="399"/>
      <c r="W104" s="399"/>
      <c r="X104" s="399"/>
      <c r="Y104" s="401"/>
      <c r="Z104" s="240"/>
      <c r="AA104" s="240"/>
      <c r="AB104" s="240"/>
    </row>
    <row r="105" spans="1:28" ht="99.9" customHeight="1">
      <c r="A105" s="241"/>
      <c r="B105" s="392" t="s">
        <v>196</v>
      </c>
      <c r="C105" s="393"/>
      <c r="D105" s="394"/>
      <c r="E105" s="395" t="s">
        <v>224</v>
      </c>
      <c r="F105" s="396"/>
      <c r="G105" s="396"/>
      <c r="H105" s="397"/>
      <c r="I105" s="370"/>
      <c r="J105" s="398" t="s">
        <v>207</v>
      </c>
      <c r="K105" s="399"/>
      <c r="L105" s="399"/>
      <c r="M105" s="399"/>
      <c r="N105" s="399"/>
      <c r="O105" s="399"/>
      <c r="P105" s="399"/>
      <c r="Q105" s="399"/>
      <c r="R105" s="400"/>
      <c r="S105" s="398" t="s">
        <v>208</v>
      </c>
      <c r="T105" s="399"/>
      <c r="U105" s="399"/>
      <c r="V105" s="399"/>
      <c r="W105" s="399"/>
      <c r="X105" s="399"/>
      <c r="Y105" s="401"/>
      <c r="Z105" s="240"/>
      <c r="AA105" s="240"/>
      <c r="AB105" s="240"/>
    </row>
    <row r="106" spans="1:28" ht="99.9" customHeight="1">
      <c r="A106" s="241"/>
      <c r="B106" s="392" t="s">
        <v>196</v>
      </c>
      <c r="C106" s="393"/>
      <c r="D106" s="394"/>
      <c r="E106" s="395" t="s">
        <v>224</v>
      </c>
      <c r="F106" s="396"/>
      <c r="G106" s="396"/>
      <c r="H106" s="397"/>
      <c r="I106" s="370"/>
      <c r="J106" s="398" t="s">
        <v>207</v>
      </c>
      <c r="K106" s="399"/>
      <c r="L106" s="399"/>
      <c r="M106" s="399"/>
      <c r="N106" s="399"/>
      <c r="O106" s="399"/>
      <c r="P106" s="399"/>
      <c r="Q106" s="399"/>
      <c r="R106" s="400"/>
      <c r="S106" s="398" t="s">
        <v>208</v>
      </c>
      <c r="T106" s="399"/>
      <c r="U106" s="399"/>
      <c r="V106" s="399"/>
      <c r="W106" s="399"/>
      <c r="X106" s="399"/>
      <c r="Y106" s="401"/>
      <c r="Z106" s="240"/>
      <c r="AA106" s="240"/>
      <c r="AB106" s="240"/>
    </row>
    <row r="107" spans="1:28" ht="99.9" customHeight="1">
      <c r="A107" s="241"/>
      <c r="B107" s="392" t="s">
        <v>196</v>
      </c>
      <c r="C107" s="393"/>
      <c r="D107" s="394"/>
      <c r="E107" s="395" t="s">
        <v>224</v>
      </c>
      <c r="F107" s="396"/>
      <c r="G107" s="396"/>
      <c r="H107" s="397"/>
      <c r="I107" s="370"/>
      <c r="J107" s="398" t="s">
        <v>207</v>
      </c>
      <c r="K107" s="399"/>
      <c r="L107" s="399"/>
      <c r="M107" s="399"/>
      <c r="N107" s="399"/>
      <c r="O107" s="399"/>
      <c r="P107" s="399"/>
      <c r="Q107" s="399"/>
      <c r="R107" s="400"/>
      <c r="S107" s="398" t="s">
        <v>208</v>
      </c>
      <c r="T107" s="399"/>
      <c r="U107" s="399"/>
      <c r="V107" s="399"/>
      <c r="W107" s="399"/>
      <c r="X107" s="399"/>
      <c r="Y107" s="401"/>
      <c r="Z107" s="240"/>
      <c r="AA107" s="240"/>
      <c r="AB107" s="240"/>
    </row>
    <row r="108" spans="1:28" ht="99.9" customHeight="1">
      <c r="A108" s="241"/>
      <c r="B108" s="392" t="s">
        <v>196</v>
      </c>
      <c r="C108" s="393"/>
      <c r="D108" s="394"/>
      <c r="E108" s="395" t="s">
        <v>224</v>
      </c>
      <c r="F108" s="396"/>
      <c r="G108" s="396"/>
      <c r="H108" s="397"/>
      <c r="I108" s="370"/>
      <c r="J108" s="398" t="s">
        <v>207</v>
      </c>
      <c r="K108" s="399"/>
      <c r="L108" s="399"/>
      <c r="M108" s="399"/>
      <c r="N108" s="399"/>
      <c r="O108" s="399"/>
      <c r="P108" s="399"/>
      <c r="Q108" s="399"/>
      <c r="R108" s="400"/>
      <c r="S108" s="398" t="s">
        <v>208</v>
      </c>
      <c r="T108" s="399"/>
      <c r="U108" s="399"/>
      <c r="V108" s="399"/>
      <c r="W108" s="399"/>
      <c r="X108" s="399"/>
      <c r="Y108" s="401"/>
      <c r="Z108" s="240"/>
      <c r="AA108" s="240"/>
      <c r="AB108" s="240"/>
    </row>
    <row r="109" spans="1:28" ht="99.9" customHeight="1">
      <c r="A109" s="241"/>
      <c r="B109" s="392" t="s">
        <v>196</v>
      </c>
      <c r="C109" s="393"/>
      <c r="D109" s="394"/>
      <c r="E109" s="395" t="s">
        <v>224</v>
      </c>
      <c r="F109" s="396"/>
      <c r="G109" s="396"/>
      <c r="H109" s="397"/>
      <c r="I109" s="370"/>
      <c r="J109" s="398" t="s">
        <v>207</v>
      </c>
      <c r="K109" s="399"/>
      <c r="L109" s="399"/>
      <c r="M109" s="399"/>
      <c r="N109" s="399"/>
      <c r="O109" s="399"/>
      <c r="P109" s="399"/>
      <c r="Q109" s="399"/>
      <c r="R109" s="400"/>
      <c r="S109" s="398" t="s">
        <v>208</v>
      </c>
      <c r="T109" s="399"/>
      <c r="U109" s="399"/>
      <c r="V109" s="399"/>
      <c r="W109" s="399"/>
      <c r="X109" s="399"/>
      <c r="Y109" s="401"/>
      <c r="Z109" s="240"/>
      <c r="AA109" s="240"/>
      <c r="AB109" s="240"/>
    </row>
    <row r="110" spans="1:28" ht="99.9" customHeight="1">
      <c r="A110" s="241"/>
      <c r="B110" s="392" t="s">
        <v>196</v>
      </c>
      <c r="C110" s="393"/>
      <c r="D110" s="394"/>
      <c r="E110" s="395" t="s">
        <v>224</v>
      </c>
      <c r="F110" s="396"/>
      <c r="G110" s="396"/>
      <c r="H110" s="397"/>
      <c r="I110" s="370"/>
      <c r="J110" s="398" t="s">
        <v>207</v>
      </c>
      <c r="K110" s="399"/>
      <c r="L110" s="399"/>
      <c r="M110" s="399"/>
      <c r="N110" s="399"/>
      <c r="O110" s="399"/>
      <c r="P110" s="399"/>
      <c r="Q110" s="399"/>
      <c r="R110" s="400"/>
      <c r="S110" s="398" t="s">
        <v>208</v>
      </c>
      <c r="T110" s="399"/>
      <c r="U110" s="399"/>
      <c r="V110" s="399"/>
      <c r="W110" s="399"/>
      <c r="X110" s="399"/>
      <c r="Y110" s="401"/>
      <c r="Z110" s="240"/>
      <c r="AA110" s="240"/>
      <c r="AB110" s="240"/>
    </row>
    <row r="111" spans="1:28" ht="99.9" customHeight="1">
      <c r="A111" s="241"/>
      <c r="B111" s="392" t="s">
        <v>196</v>
      </c>
      <c r="C111" s="393"/>
      <c r="D111" s="394"/>
      <c r="E111" s="395" t="s">
        <v>224</v>
      </c>
      <c r="F111" s="396"/>
      <c r="G111" s="396"/>
      <c r="H111" s="397"/>
      <c r="I111" s="370"/>
      <c r="J111" s="398" t="s">
        <v>207</v>
      </c>
      <c r="K111" s="399"/>
      <c r="L111" s="399"/>
      <c r="M111" s="399"/>
      <c r="N111" s="399"/>
      <c r="O111" s="399"/>
      <c r="P111" s="399"/>
      <c r="Q111" s="399"/>
      <c r="R111" s="400"/>
      <c r="S111" s="398" t="s">
        <v>208</v>
      </c>
      <c r="T111" s="399"/>
      <c r="U111" s="399"/>
      <c r="V111" s="399"/>
      <c r="W111" s="399"/>
      <c r="X111" s="399"/>
      <c r="Y111" s="401"/>
      <c r="Z111" s="240"/>
      <c r="AA111" s="240"/>
      <c r="AB111" s="240"/>
    </row>
    <row r="112" spans="1:28" ht="99.9" customHeight="1">
      <c r="A112" s="241"/>
      <c r="B112" s="392" t="s">
        <v>196</v>
      </c>
      <c r="C112" s="393"/>
      <c r="D112" s="394"/>
      <c r="E112" s="395" t="s">
        <v>224</v>
      </c>
      <c r="F112" s="396"/>
      <c r="G112" s="396"/>
      <c r="H112" s="397"/>
      <c r="I112" s="370"/>
      <c r="J112" s="398" t="s">
        <v>207</v>
      </c>
      <c r="K112" s="399"/>
      <c r="L112" s="399"/>
      <c r="M112" s="399"/>
      <c r="N112" s="399"/>
      <c r="O112" s="399"/>
      <c r="P112" s="399"/>
      <c r="Q112" s="399"/>
      <c r="R112" s="400"/>
      <c r="S112" s="398" t="s">
        <v>208</v>
      </c>
      <c r="T112" s="399"/>
      <c r="U112" s="399"/>
      <c r="V112" s="399"/>
      <c r="W112" s="399"/>
      <c r="X112" s="399"/>
      <c r="Y112" s="401"/>
      <c r="Z112" s="240"/>
      <c r="AA112" s="240"/>
      <c r="AB112" s="240"/>
    </row>
    <row r="113" spans="1:28" ht="99.9" customHeight="1" thickBot="1">
      <c r="A113" s="241"/>
      <c r="B113" s="376" t="s">
        <v>196</v>
      </c>
      <c r="C113" s="377"/>
      <c r="D113" s="378"/>
      <c r="E113" s="379" t="s">
        <v>224</v>
      </c>
      <c r="F113" s="380"/>
      <c r="G113" s="380"/>
      <c r="H113" s="381"/>
      <c r="I113" s="374"/>
      <c r="J113" s="382" t="s">
        <v>207</v>
      </c>
      <c r="K113" s="383"/>
      <c r="L113" s="383"/>
      <c r="M113" s="383"/>
      <c r="N113" s="383"/>
      <c r="O113" s="383"/>
      <c r="P113" s="383"/>
      <c r="Q113" s="383"/>
      <c r="R113" s="384"/>
      <c r="S113" s="382" t="s">
        <v>208</v>
      </c>
      <c r="T113" s="383"/>
      <c r="U113" s="383"/>
      <c r="V113" s="383"/>
      <c r="W113" s="383"/>
      <c r="X113" s="383"/>
      <c r="Y113" s="385"/>
      <c r="Z113" s="240"/>
      <c r="AA113" s="240"/>
      <c r="AB113" s="240"/>
    </row>
    <row r="114" spans="1:28" ht="30.75" customHeight="1" thickBot="1">
      <c r="A114" s="241"/>
      <c r="B114" s="539" t="s">
        <v>302</v>
      </c>
      <c r="C114" s="540"/>
      <c r="D114" s="540"/>
      <c r="E114" s="540"/>
      <c r="F114" s="540"/>
      <c r="G114" s="540"/>
      <c r="H114" s="540"/>
      <c r="I114" s="540"/>
      <c r="J114" s="540"/>
      <c r="K114" s="540"/>
      <c r="L114" s="540"/>
      <c r="M114" s="540"/>
      <c r="N114" s="540"/>
      <c r="O114" s="540"/>
      <c r="P114" s="540"/>
      <c r="Q114" s="540"/>
      <c r="R114" s="540"/>
      <c r="S114" s="540"/>
      <c r="T114" s="540"/>
      <c r="U114" s="540"/>
      <c r="V114" s="540"/>
      <c r="W114" s="540"/>
      <c r="X114" s="540"/>
      <c r="Y114" s="541"/>
      <c r="Z114" s="240"/>
      <c r="AA114" s="240"/>
      <c r="AB114" s="240"/>
    </row>
    <row r="115" spans="1:28" ht="39" customHeight="1">
      <c r="A115" s="241"/>
      <c r="B115" s="405" t="s">
        <v>23</v>
      </c>
      <c r="C115" s="406"/>
      <c r="D115" s="407"/>
      <c r="E115" s="408" t="s">
        <v>303</v>
      </c>
      <c r="F115" s="409"/>
      <c r="G115" s="410"/>
      <c r="H115" s="410"/>
      <c r="I115" s="241"/>
      <c r="J115" s="553" t="s">
        <v>23</v>
      </c>
      <c r="K115" s="554"/>
      <c r="L115" s="555"/>
      <c r="M115" s="556"/>
      <c r="N115" s="568" t="s">
        <v>303</v>
      </c>
      <c r="O115" s="569"/>
      <c r="P115" s="241"/>
      <c r="Q115" s="553" t="s">
        <v>23</v>
      </c>
      <c r="R115" s="567"/>
      <c r="S115" s="567"/>
      <c r="T115" s="556"/>
      <c r="U115" s="566" t="s">
        <v>303</v>
      </c>
      <c r="V115" s="567"/>
      <c r="W115" s="567"/>
      <c r="X115" s="567"/>
      <c r="Y115" s="460"/>
      <c r="Z115" s="240"/>
      <c r="AA115" s="240"/>
      <c r="AB115" s="240"/>
    </row>
    <row r="116" spans="1:28" ht="33" customHeight="1">
      <c r="A116" s="241"/>
      <c r="B116" s="392" t="s">
        <v>271</v>
      </c>
      <c r="C116" s="393"/>
      <c r="D116" s="394"/>
      <c r="E116" s="542"/>
      <c r="F116" s="543"/>
      <c r="G116" s="543"/>
      <c r="H116" s="544"/>
      <c r="I116" s="241"/>
      <c r="J116" s="392" t="s">
        <v>290</v>
      </c>
      <c r="K116" s="393"/>
      <c r="L116" s="393"/>
      <c r="M116" s="563"/>
      <c r="N116" s="565"/>
      <c r="O116" s="538"/>
      <c r="P116" s="241"/>
      <c r="Q116" s="392" t="s">
        <v>315</v>
      </c>
      <c r="R116" s="393"/>
      <c r="S116" s="393"/>
      <c r="T116" s="557"/>
      <c r="U116" s="558"/>
      <c r="V116" s="558"/>
      <c r="W116" s="558"/>
      <c r="X116" s="558"/>
      <c r="Y116" s="558"/>
      <c r="Z116" s="240"/>
      <c r="AA116" s="240"/>
      <c r="AB116" s="240"/>
    </row>
    <row r="117" spans="1:28" ht="15" customHeight="1">
      <c r="A117" s="241"/>
      <c r="B117" s="547"/>
      <c r="C117" s="548"/>
      <c r="D117" s="548"/>
      <c r="E117" s="549" t="s">
        <v>272</v>
      </c>
      <c r="F117" s="550"/>
      <c r="G117" s="550"/>
      <c r="H117" s="551"/>
      <c r="I117" s="241"/>
      <c r="J117" s="547"/>
      <c r="K117" s="548"/>
      <c r="L117" s="548"/>
      <c r="M117" s="562"/>
      <c r="N117" s="549" t="s">
        <v>272</v>
      </c>
      <c r="O117" s="564"/>
      <c r="P117" s="241"/>
      <c r="Q117" s="547"/>
      <c r="R117" s="548"/>
      <c r="S117" s="548"/>
      <c r="T117" s="559"/>
      <c r="U117" s="560" t="s">
        <v>286</v>
      </c>
      <c r="V117" s="561"/>
      <c r="W117" s="561"/>
      <c r="X117" s="561"/>
      <c r="Y117" s="561"/>
      <c r="Z117" s="240"/>
      <c r="AA117" s="240"/>
      <c r="AB117" s="240"/>
    </row>
    <row r="118" spans="1:28" ht="15" customHeight="1">
      <c r="A118" s="241"/>
      <c r="B118" s="547"/>
      <c r="C118" s="548"/>
      <c r="D118" s="548"/>
      <c r="E118" s="549" t="s">
        <v>274</v>
      </c>
      <c r="F118" s="550"/>
      <c r="G118" s="550"/>
      <c r="H118" s="551"/>
      <c r="I118" s="241"/>
      <c r="J118" s="547"/>
      <c r="K118" s="548"/>
      <c r="L118" s="548"/>
      <c r="M118" s="562"/>
      <c r="N118" s="549" t="s">
        <v>274</v>
      </c>
      <c r="O118" s="564"/>
      <c r="P118" s="241"/>
      <c r="Q118" s="547"/>
      <c r="R118" s="548"/>
      <c r="S118" s="548"/>
      <c r="T118" s="559"/>
      <c r="U118" s="560" t="s">
        <v>274</v>
      </c>
      <c r="V118" s="561"/>
      <c r="W118" s="561"/>
      <c r="X118" s="561"/>
      <c r="Y118" s="561"/>
      <c r="Z118" s="240"/>
      <c r="AA118" s="240"/>
      <c r="AB118" s="240"/>
    </row>
    <row r="119" spans="1:28" ht="28.5" customHeight="1">
      <c r="A119" s="241"/>
      <c r="B119" s="547"/>
      <c r="C119" s="548"/>
      <c r="D119" s="548"/>
      <c r="E119" s="549" t="s">
        <v>275</v>
      </c>
      <c r="F119" s="550"/>
      <c r="G119" s="550"/>
      <c r="H119" s="551"/>
      <c r="I119" s="241"/>
      <c r="J119" s="547"/>
      <c r="K119" s="548"/>
      <c r="L119" s="548"/>
      <c r="M119" s="562"/>
      <c r="N119" s="549" t="s">
        <v>283</v>
      </c>
      <c r="O119" s="564"/>
      <c r="P119" s="241"/>
      <c r="Q119" s="547"/>
      <c r="R119" s="548"/>
      <c r="S119" s="548"/>
      <c r="T119" s="559"/>
      <c r="U119" s="560" t="s">
        <v>294</v>
      </c>
      <c r="V119" s="561"/>
      <c r="W119" s="561"/>
      <c r="X119" s="561"/>
      <c r="Y119" s="561"/>
      <c r="Z119" s="240"/>
      <c r="AA119" s="240"/>
      <c r="AB119" s="240"/>
    </row>
    <row r="120" spans="1:28" ht="15" customHeight="1">
      <c r="A120" s="241"/>
      <c r="B120" s="547"/>
      <c r="C120" s="548"/>
      <c r="D120" s="548"/>
      <c r="E120" s="549" t="s">
        <v>276</v>
      </c>
      <c r="F120" s="550"/>
      <c r="G120" s="550"/>
      <c r="H120" s="551"/>
      <c r="I120" s="241"/>
      <c r="J120" s="547"/>
      <c r="K120" s="562"/>
      <c r="L120" s="562"/>
      <c r="M120" s="562"/>
      <c r="N120" s="549" t="s">
        <v>291</v>
      </c>
      <c r="O120" s="564"/>
      <c r="P120" s="241"/>
      <c r="Q120" s="547"/>
      <c r="R120" s="562"/>
      <c r="S120" s="562"/>
      <c r="T120" s="559"/>
      <c r="U120" s="560" t="s">
        <v>304</v>
      </c>
      <c r="V120" s="561"/>
      <c r="W120" s="561"/>
      <c r="X120" s="561"/>
      <c r="Y120" s="561"/>
      <c r="Z120" s="240"/>
      <c r="AA120" s="240"/>
      <c r="AB120" s="240"/>
    </row>
    <row r="121" spans="1:28" ht="27" customHeight="1">
      <c r="A121" s="241"/>
      <c r="B121" s="547"/>
      <c r="C121" s="548"/>
      <c r="D121" s="548"/>
      <c r="E121" s="549" t="s">
        <v>277</v>
      </c>
      <c r="F121" s="550"/>
      <c r="G121" s="550"/>
      <c r="H121" s="551"/>
      <c r="I121" s="241"/>
      <c r="J121" s="392" t="s">
        <v>292</v>
      </c>
      <c r="K121" s="393"/>
      <c r="L121" s="393"/>
      <c r="M121" s="563"/>
      <c r="N121" s="565"/>
      <c r="O121" s="538"/>
      <c r="P121" s="241"/>
      <c r="Q121" s="392" t="s">
        <v>316</v>
      </c>
      <c r="R121" s="393"/>
      <c r="S121" s="393"/>
      <c r="T121" s="557"/>
      <c r="U121" s="558"/>
      <c r="V121" s="558"/>
      <c r="W121" s="558"/>
      <c r="X121" s="558"/>
      <c r="Y121" s="558"/>
      <c r="Z121" s="240"/>
      <c r="AA121" s="240"/>
      <c r="AB121" s="240"/>
    </row>
    <row r="122" spans="1:28" ht="15" customHeight="1">
      <c r="A122" s="241"/>
      <c r="B122" s="547"/>
      <c r="C122" s="548"/>
      <c r="D122" s="548"/>
      <c r="E122" s="549" t="s">
        <v>278</v>
      </c>
      <c r="F122" s="550"/>
      <c r="G122" s="550"/>
      <c r="H122" s="551"/>
      <c r="I122" s="241"/>
      <c r="J122" s="547"/>
      <c r="K122" s="548"/>
      <c r="L122" s="548"/>
      <c r="M122" s="562"/>
      <c r="N122" s="549" t="s">
        <v>272</v>
      </c>
      <c r="O122" s="564"/>
      <c r="P122" s="241"/>
      <c r="Q122" s="547"/>
      <c r="R122" s="548"/>
      <c r="S122" s="548"/>
      <c r="T122" s="559"/>
      <c r="U122" s="560" t="s">
        <v>286</v>
      </c>
      <c r="V122" s="561"/>
      <c r="W122" s="561"/>
      <c r="X122" s="561"/>
      <c r="Y122" s="561"/>
      <c r="Z122" s="240"/>
      <c r="AA122" s="240"/>
      <c r="AB122" s="240"/>
    </row>
    <row r="123" spans="1:28" ht="15" customHeight="1">
      <c r="A123" s="241"/>
      <c r="B123" s="547"/>
      <c r="C123" s="548"/>
      <c r="D123" s="548"/>
      <c r="E123" s="549" t="s">
        <v>279</v>
      </c>
      <c r="F123" s="550"/>
      <c r="G123" s="550"/>
      <c r="H123" s="551"/>
      <c r="I123" s="241"/>
      <c r="J123" s="547"/>
      <c r="K123" s="548"/>
      <c r="L123" s="548"/>
      <c r="M123" s="562"/>
      <c r="N123" s="549" t="s">
        <v>274</v>
      </c>
      <c r="O123" s="564"/>
      <c r="P123" s="241"/>
      <c r="Q123" s="547"/>
      <c r="R123" s="548"/>
      <c r="S123" s="548"/>
      <c r="T123" s="559"/>
      <c r="U123" s="560" t="s">
        <v>274</v>
      </c>
      <c r="V123" s="561"/>
      <c r="W123" s="561"/>
      <c r="X123" s="561"/>
      <c r="Y123" s="561"/>
      <c r="Z123" s="240"/>
      <c r="AA123" s="240"/>
      <c r="AB123" s="240"/>
    </row>
    <row r="124" spans="1:28" ht="15" customHeight="1">
      <c r="A124" s="241"/>
      <c r="B124" s="547"/>
      <c r="C124" s="548"/>
      <c r="D124" s="548"/>
      <c r="E124" s="549" t="s">
        <v>280</v>
      </c>
      <c r="F124" s="550"/>
      <c r="G124" s="550"/>
      <c r="H124" s="551"/>
      <c r="I124" s="241"/>
      <c r="J124" s="547"/>
      <c r="K124" s="548"/>
      <c r="L124" s="548"/>
      <c r="M124" s="562"/>
      <c r="N124" s="549" t="s">
        <v>305</v>
      </c>
      <c r="O124" s="564"/>
      <c r="P124" s="241"/>
      <c r="Q124" s="547"/>
      <c r="R124" s="548"/>
      <c r="S124" s="548"/>
      <c r="T124" s="559"/>
      <c r="U124" s="560" t="s">
        <v>304</v>
      </c>
      <c r="V124" s="561"/>
      <c r="W124" s="561"/>
      <c r="X124" s="561"/>
      <c r="Y124" s="561"/>
      <c r="Z124" s="240"/>
      <c r="AA124" s="240"/>
      <c r="AB124" s="240"/>
    </row>
    <row r="125" spans="1:28" ht="15" customHeight="1">
      <c r="A125" s="241"/>
      <c r="B125" s="547"/>
      <c r="C125" s="548"/>
      <c r="D125" s="548"/>
      <c r="E125" s="549" t="s">
        <v>281</v>
      </c>
      <c r="F125" s="550"/>
      <c r="G125" s="550"/>
      <c r="H125" s="551"/>
      <c r="I125" s="241"/>
      <c r="J125" s="547"/>
      <c r="K125" s="562"/>
      <c r="L125" s="562"/>
      <c r="M125" s="562"/>
      <c r="N125" s="549" t="s">
        <v>304</v>
      </c>
      <c r="O125" s="564"/>
      <c r="P125" s="241"/>
      <c r="Q125" s="547"/>
      <c r="R125" s="562"/>
      <c r="S125" s="562"/>
      <c r="T125" s="559"/>
      <c r="U125" s="560" t="s">
        <v>304</v>
      </c>
      <c r="V125" s="561"/>
      <c r="W125" s="561"/>
      <c r="X125" s="561"/>
      <c r="Y125" s="561"/>
      <c r="Z125" s="240"/>
      <c r="AA125" s="240"/>
      <c r="AB125" s="240"/>
    </row>
    <row r="126" spans="1:28" ht="30" customHeight="1">
      <c r="A126" s="241"/>
      <c r="B126" s="392" t="s">
        <v>282</v>
      </c>
      <c r="C126" s="393"/>
      <c r="D126" s="394"/>
      <c r="E126" s="542"/>
      <c r="F126" s="543"/>
      <c r="G126" s="543"/>
      <c r="H126" s="544"/>
      <c r="I126" s="241"/>
      <c r="J126" s="392" t="s">
        <v>293</v>
      </c>
      <c r="K126" s="393"/>
      <c r="L126" s="393"/>
      <c r="M126" s="563"/>
      <c r="N126" s="565"/>
      <c r="O126" s="538"/>
      <c r="P126" s="241"/>
      <c r="Q126" s="392" t="s">
        <v>317</v>
      </c>
      <c r="R126" s="393"/>
      <c r="S126" s="393"/>
      <c r="T126" s="557"/>
      <c r="U126" s="558"/>
      <c r="V126" s="558"/>
      <c r="W126" s="558"/>
      <c r="X126" s="558"/>
      <c r="Y126" s="558"/>
      <c r="Z126" s="240"/>
      <c r="AA126" s="240"/>
      <c r="AB126" s="240"/>
    </row>
    <row r="127" spans="1:28" ht="15" customHeight="1">
      <c r="A127" s="241"/>
      <c r="B127" s="547"/>
      <c r="C127" s="548"/>
      <c r="D127" s="552"/>
      <c r="E127" s="395" t="s">
        <v>272</v>
      </c>
      <c r="F127" s="396"/>
      <c r="G127" s="396"/>
      <c r="H127" s="397"/>
      <c r="I127" s="241"/>
      <c r="J127" s="547"/>
      <c r="K127" s="548"/>
      <c r="L127" s="548"/>
      <c r="M127" s="562"/>
      <c r="N127" s="549" t="s">
        <v>272</v>
      </c>
      <c r="O127" s="564"/>
      <c r="P127" s="241"/>
      <c r="Q127" s="547"/>
      <c r="R127" s="548"/>
      <c r="S127" s="548"/>
      <c r="T127" s="559"/>
      <c r="U127" s="560" t="s">
        <v>286</v>
      </c>
      <c r="V127" s="561"/>
      <c r="W127" s="561"/>
      <c r="X127" s="561"/>
      <c r="Y127" s="561"/>
      <c r="Z127" s="240"/>
      <c r="AA127" s="240"/>
      <c r="AB127" s="240"/>
    </row>
    <row r="128" spans="1:28" ht="15" customHeight="1">
      <c r="A128" s="241"/>
      <c r="B128" s="547"/>
      <c r="C128" s="548"/>
      <c r="D128" s="552"/>
      <c r="E128" s="395" t="s">
        <v>274</v>
      </c>
      <c r="F128" s="396"/>
      <c r="G128" s="396"/>
      <c r="H128" s="397"/>
      <c r="I128" s="241"/>
      <c r="J128" s="547"/>
      <c r="K128" s="548"/>
      <c r="L128" s="548"/>
      <c r="M128" s="562"/>
      <c r="N128" s="549" t="s">
        <v>274</v>
      </c>
      <c r="O128" s="564"/>
      <c r="P128" s="241"/>
      <c r="Q128" s="547"/>
      <c r="R128" s="548"/>
      <c r="S128" s="548"/>
      <c r="T128" s="559"/>
      <c r="U128" s="560" t="s">
        <v>274</v>
      </c>
      <c r="V128" s="561"/>
      <c r="W128" s="561"/>
      <c r="X128" s="561"/>
      <c r="Y128" s="561"/>
      <c r="Z128" s="240"/>
      <c r="AA128" s="240"/>
      <c r="AB128" s="240"/>
    </row>
    <row r="129" spans="1:28" ht="15" customHeight="1">
      <c r="A129" s="241"/>
      <c r="B129" s="547"/>
      <c r="C129" s="548"/>
      <c r="D129" s="552"/>
      <c r="E129" s="395" t="s">
        <v>283</v>
      </c>
      <c r="F129" s="396"/>
      <c r="G129" s="396"/>
      <c r="H129" s="397"/>
      <c r="I129" s="241"/>
      <c r="J129" s="547"/>
      <c r="K129" s="548"/>
      <c r="L129" s="548"/>
      <c r="M129" s="562"/>
      <c r="N129" s="549" t="s">
        <v>306</v>
      </c>
      <c r="O129" s="564"/>
      <c r="P129" s="241"/>
      <c r="Q129" s="547"/>
      <c r="R129" s="548"/>
      <c r="S129" s="548"/>
      <c r="T129" s="559"/>
      <c r="U129" s="560" t="s">
        <v>318</v>
      </c>
      <c r="V129" s="561"/>
      <c r="W129" s="561"/>
      <c r="X129" s="561"/>
      <c r="Y129" s="561"/>
      <c r="Z129" s="240"/>
      <c r="AA129" s="240"/>
      <c r="AB129" s="240"/>
    </row>
    <row r="130" spans="1:28" ht="20.25" customHeight="1">
      <c r="A130" s="241"/>
      <c r="B130" s="293"/>
      <c r="C130" s="294"/>
      <c r="D130" s="295"/>
      <c r="E130" s="395" t="s">
        <v>304</v>
      </c>
      <c r="F130" s="396"/>
      <c r="G130" s="396"/>
      <c r="H130" s="397"/>
      <c r="I130" s="241"/>
      <c r="J130" s="547"/>
      <c r="K130" s="562"/>
      <c r="L130" s="562"/>
      <c r="M130" s="562"/>
      <c r="N130" s="549" t="s">
        <v>304</v>
      </c>
      <c r="O130" s="564"/>
      <c r="P130" s="241"/>
      <c r="Q130" s="547"/>
      <c r="R130" s="562"/>
      <c r="S130" s="562"/>
      <c r="T130" s="559"/>
      <c r="U130" s="560" t="s">
        <v>304</v>
      </c>
      <c r="V130" s="561"/>
      <c r="W130" s="561"/>
      <c r="X130" s="561"/>
      <c r="Y130" s="561"/>
      <c r="Z130" s="240"/>
      <c r="AA130" s="240"/>
      <c r="AB130" s="240"/>
    </row>
    <row r="131" spans="1:28" ht="37.5" customHeight="1">
      <c r="A131" s="241"/>
      <c r="B131" s="392" t="s">
        <v>284</v>
      </c>
      <c r="C131" s="393"/>
      <c r="D131" s="394"/>
      <c r="E131" s="542"/>
      <c r="F131" s="543"/>
      <c r="G131" s="543"/>
      <c r="H131" s="544"/>
      <c r="I131" s="241"/>
      <c r="J131" s="392" t="s">
        <v>307</v>
      </c>
      <c r="K131" s="393"/>
      <c r="L131" s="393"/>
      <c r="M131" s="563"/>
      <c r="N131" s="565"/>
      <c r="O131" s="538"/>
      <c r="P131" s="241"/>
      <c r="Q131" s="392" t="s">
        <v>319</v>
      </c>
      <c r="R131" s="393"/>
      <c r="S131" s="393"/>
      <c r="T131" s="557"/>
      <c r="U131" s="558"/>
      <c r="V131" s="558"/>
      <c r="W131" s="558"/>
      <c r="X131" s="558"/>
      <c r="Y131" s="558"/>
      <c r="Z131" s="240"/>
      <c r="AA131" s="240"/>
      <c r="AB131" s="240"/>
    </row>
    <row r="132" spans="1:28" ht="15" customHeight="1">
      <c r="A132" s="241"/>
      <c r="B132" s="547"/>
      <c r="C132" s="548"/>
      <c r="D132" s="552"/>
      <c r="E132" s="395" t="s">
        <v>272</v>
      </c>
      <c r="F132" s="396"/>
      <c r="G132" s="396"/>
      <c r="H132" s="397"/>
      <c r="I132" s="241"/>
      <c r="J132" s="547"/>
      <c r="K132" s="548"/>
      <c r="L132" s="548"/>
      <c r="M132" s="562"/>
      <c r="N132" s="549" t="s">
        <v>286</v>
      </c>
      <c r="O132" s="564"/>
      <c r="P132" s="241"/>
      <c r="Q132" s="547"/>
      <c r="R132" s="548"/>
      <c r="S132" s="548"/>
      <c r="T132" s="559"/>
      <c r="U132" s="560" t="s">
        <v>286</v>
      </c>
      <c r="V132" s="561"/>
      <c r="W132" s="561"/>
      <c r="X132" s="561"/>
      <c r="Y132" s="561"/>
      <c r="Z132" s="241"/>
      <c r="AA132" s="241"/>
      <c r="AB132" s="241"/>
    </row>
    <row r="133" spans="1:28" ht="15" customHeight="1">
      <c r="A133" s="241"/>
      <c r="B133" s="547"/>
      <c r="C133" s="548"/>
      <c r="D133" s="552"/>
      <c r="E133" s="395" t="s">
        <v>274</v>
      </c>
      <c r="F133" s="396"/>
      <c r="G133" s="396"/>
      <c r="H133" s="397"/>
      <c r="I133" s="241"/>
      <c r="J133" s="547"/>
      <c r="K133" s="548"/>
      <c r="L133" s="548"/>
      <c r="M133" s="562"/>
      <c r="N133" s="549" t="s">
        <v>274</v>
      </c>
      <c r="O133" s="564"/>
      <c r="P133" s="241"/>
      <c r="Q133" s="547"/>
      <c r="R133" s="548"/>
      <c r="S133" s="548"/>
      <c r="T133" s="559"/>
      <c r="U133" s="560" t="s">
        <v>274</v>
      </c>
      <c r="V133" s="561"/>
      <c r="W133" s="561"/>
      <c r="X133" s="561"/>
      <c r="Y133" s="561"/>
      <c r="Z133" s="241"/>
      <c r="AA133" s="241"/>
      <c r="AB133" s="241"/>
    </row>
    <row r="134" spans="1:28" ht="15" customHeight="1">
      <c r="A134" s="241"/>
      <c r="B134" s="547"/>
      <c r="C134" s="548"/>
      <c r="D134" s="552"/>
      <c r="E134" s="395" t="s">
        <v>283</v>
      </c>
      <c r="F134" s="396"/>
      <c r="G134" s="396"/>
      <c r="H134" s="397"/>
      <c r="I134" s="241"/>
      <c r="J134" s="547"/>
      <c r="K134" s="548"/>
      <c r="L134" s="548"/>
      <c r="M134" s="562"/>
      <c r="N134" s="549" t="s">
        <v>304</v>
      </c>
      <c r="O134" s="564"/>
      <c r="P134" s="241"/>
      <c r="Q134" s="547"/>
      <c r="R134" s="548"/>
      <c r="S134" s="548"/>
      <c r="T134" s="559"/>
      <c r="U134" s="560" t="s">
        <v>304</v>
      </c>
      <c r="V134" s="561"/>
      <c r="W134" s="561"/>
      <c r="X134" s="561"/>
      <c r="Y134" s="561"/>
      <c r="Z134" s="241"/>
      <c r="AA134" s="241"/>
      <c r="AB134" s="241"/>
    </row>
    <row r="135" spans="1:28" ht="15" customHeight="1">
      <c r="A135" s="241"/>
      <c r="B135" s="293"/>
      <c r="C135" s="294"/>
      <c r="D135" s="295"/>
      <c r="E135" s="395" t="s">
        <v>304</v>
      </c>
      <c r="F135" s="396"/>
      <c r="G135" s="396"/>
      <c r="H135" s="397"/>
      <c r="I135" s="241"/>
      <c r="J135" s="547"/>
      <c r="K135" s="562"/>
      <c r="L135" s="562"/>
      <c r="M135" s="562"/>
      <c r="N135" s="549" t="s">
        <v>304</v>
      </c>
      <c r="O135" s="564"/>
      <c r="P135" s="241"/>
      <c r="Q135" s="547"/>
      <c r="R135" s="562"/>
      <c r="S135" s="562"/>
      <c r="T135" s="559"/>
      <c r="U135" s="560" t="s">
        <v>304</v>
      </c>
      <c r="V135" s="561"/>
      <c r="W135" s="561"/>
      <c r="X135" s="561"/>
      <c r="Y135" s="561"/>
      <c r="Z135" s="241"/>
      <c r="AA135" s="241"/>
      <c r="AB135" s="241"/>
    </row>
    <row r="136" spans="1:28" ht="27" customHeight="1">
      <c r="A136" s="241"/>
      <c r="B136" s="392" t="s">
        <v>285</v>
      </c>
      <c r="C136" s="393"/>
      <c r="D136" s="394"/>
      <c r="E136" s="542"/>
      <c r="F136" s="543"/>
      <c r="G136" s="543"/>
      <c r="H136" s="544"/>
      <c r="I136" s="241"/>
      <c r="J136" s="392" t="s">
        <v>308</v>
      </c>
      <c r="K136" s="393"/>
      <c r="L136" s="393"/>
      <c r="M136" s="563"/>
      <c r="N136" s="565"/>
      <c r="O136" s="538"/>
      <c r="P136" s="241"/>
      <c r="Q136" s="392" t="s">
        <v>320</v>
      </c>
      <c r="R136" s="393"/>
      <c r="S136" s="393"/>
      <c r="T136" s="557"/>
      <c r="U136" s="558"/>
      <c r="V136" s="558"/>
      <c r="W136" s="558"/>
      <c r="X136" s="558"/>
      <c r="Y136" s="558"/>
      <c r="Z136" s="241"/>
      <c r="AA136" s="241"/>
      <c r="AB136" s="241"/>
    </row>
    <row r="137" spans="1:28" ht="15" customHeight="1">
      <c r="A137" s="241"/>
      <c r="B137" s="547"/>
      <c r="C137" s="548"/>
      <c r="D137" s="552"/>
      <c r="E137" s="395" t="s">
        <v>272</v>
      </c>
      <c r="F137" s="396"/>
      <c r="G137" s="396"/>
      <c r="H137" s="397"/>
      <c r="I137" s="241"/>
      <c r="J137" s="547"/>
      <c r="K137" s="548"/>
      <c r="L137" s="548"/>
      <c r="M137" s="562"/>
      <c r="N137" s="549" t="s">
        <v>295</v>
      </c>
      <c r="O137" s="538"/>
      <c r="P137" s="241"/>
      <c r="Q137" s="547"/>
      <c r="R137" s="548"/>
      <c r="S137" s="548"/>
      <c r="T137" s="559"/>
      <c r="U137" s="560" t="s">
        <v>321</v>
      </c>
      <c r="V137" s="561"/>
      <c r="W137" s="561"/>
      <c r="X137" s="561"/>
      <c r="Y137" s="561"/>
      <c r="Z137" s="241"/>
      <c r="AA137" s="241"/>
      <c r="AB137" s="241"/>
    </row>
    <row r="138" spans="1:28" ht="15" customHeight="1">
      <c r="A138" s="241"/>
      <c r="B138" s="547"/>
      <c r="C138" s="548"/>
      <c r="D138" s="552"/>
      <c r="E138" s="395" t="s">
        <v>274</v>
      </c>
      <c r="F138" s="396"/>
      <c r="G138" s="396"/>
      <c r="H138" s="397"/>
      <c r="I138" s="241"/>
      <c r="J138" s="547"/>
      <c r="K138" s="548"/>
      <c r="L138" s="548"/>
      <c r="M138" s="562"/>
      <c r="N138" s="549" t="s">
        <v>296</v>
      </c>
      <c r="O138" s="538"/>
      <c r="P138" s="241"/>
      <c r="Q138" s="547"/>
      <c r="R138" s="548"/>
      <c r="S138" s="548"/>
      <c r="T138" s="559"/>
      <c r="U138" s="560" t="s">
        <v>274</v>
      </c>
      <c r="V138" s="561"/>
      <c r="W138" s="561"/>
      <c r="X138" s="561"/>
      <c r="Y138" s="561"/>
      <c r="Z138" s="241"/>
      <c r="AA138" s="241"/>
      <c r="AB138" s="241"/>
    </row>
    <row r="139" spans="1:28" ht="15" customHeight="1">
      <c r="A139" s="241"/>
      <c r="B139" s="547"/>
      <c r="C139" s="548"/>
      <c r="D139" s="552"/>
      <c r="E139" s="395" t="s">
        <v>286</v>
      </c>
      <c r="F139" s="396"/>
      <c r="G139" s="396"/>
      <c r="H139" s="397"/>
      <c r="I139" s="241"/>
      <c r="J139" s="547"/>
      <c r="K139" s="548"/>
      <c r="L139" s="548"/>
      <c r="M139" s="562"/>
      <c r="N139" s="549" t="s">
        <v>297</v>
      </c>
      <c r="O139" s="538"/>
      <c r="P139" s="241"/>
      <c r="Q139" s="547"/>
      <c r="R139" s="548"/>
      <c r="S139" s="548"/>
      <c r="T139" s="559"/>
      <c r="U139" s="560" t="s">
        <v>304</v>
      </c>
      <c r="V139" s="561"/>
      <c r="W139" s="561"/>
      <c r="X139" s="561"/>
      <c r="Y139" s="561"/>
      <c r="Z139" s="241"/>
      <c r="AA139" s="241"/>
      <c r="AB139" s="241"/>
    </row>
    <row r="140" spans="1:28" ht="15" customHeight="1">
      <c r="A140" s="241"/>
      <c r="B140" s="547"/>
      <c r="C140" s="548"/>
      <c r="D140" s="552"/>
      <c r="E140" s="395" t="s">
        <v>304</v>
      </c>
      <c r="F140" s="396"/>
      <c r="G140" s="396"/>
      <c r="H140" s="397"/>
      <c r="I140" s="241"/>
      <c r="J140" s="547"/>
      <c r="K140" s="562"/>
      <c r="L140" s="562"/>
      <c r="M140" s="562"/>
      <c r="N140" s="549" t="s">
        <v>304</v>
      </c>
      <c r="O140" s="564"/>
      <c r="P140" s="241"/>
      <c r="Q140" s="547"/>
      <c r="R140" s="562"/>
      <c r="S140" s="562"/>
      <c r="T140" s="559"/>
      <c r="U140" s="560" t="s">
        <v>304</v>
      </c>
      <c r="V140" s="561"/>
      <c r="W140" s="561"/>
      <c r="X140" s="561"/>
      <c r="Y140" s="561"/>
      <c r="Z140" s="241"/>
      <c r="AA140" s="241"/>
      <c r="AB140" s="241"/>
    </row>
    <row r="141" spans="1:28" ht="29.25" customHeight="1">
      <c r="A141" s="241"/>
      <c r="B141" s="392" t="s">
        <v>287</v>
      </c>
      <c r="C141" s="393"/>
      <c r="D141" s="394"/>
      <c r="E141" s="542"/>
      <c r="F141" s="543"/>
      <c r="G141" s="543"/>
      <c r="H141" s="544"/>
      <c r="I141" s="241"/>
      <c r="J141" s="392" t="s">
        <v>310</v>
      </c>
      <c r="K141" s="393"/>
      <c r="L141" s="393"/>
      <c r="M141" s="563"/>
      <c r="N141" s="565"/>
      <c r="O141" s="538"/>
      <c r="P141" s="241"/>
      <c r="Q141" s="392" t="s">
        <v>322</v>
      </c>
      <c r="R141" s="393"/>
      <c r="S141" s="393"/>
      <c r="T141" s="557"/>
      <c r="U141" s="558"/>
      <c r="V141" s="558"/>
      <c r="W141" s="558"/>
      <c r="X141" s="558"/>
      <c r="Y141" s="558"/>
      <c r="Z141" s="241"/>
      <c r="AA141" s="241"/>
      <c r="AB141" s="241"/>
    </row>
    <row r="142" spans="1:28" ht="15" customHeight="1">
      <c r="A142" s="241"/>
      <c r="B142" s="547"/>
      <c r="C142" s="548"/>
      <c r="D142" s="552"/>
      <c r="E142" s="395" t="s">
        <v>272</v>
      </c>
      <c r="F142" s="396"/>
      <c r="G142" s="396"/>
      <c r="H142" s="397"/>
      <c r="I142" s="241"/>
      <c r="J142" s="547"/>
      <c r="K142" s="548"/>
      <c r="L142" s="548"/>
      <c r="M142" s="562"/>
      <c r="N142" s="549" t="s">
        <v>272</v>
      </c>
      <c r="O142" s="564"/>
      <c r="P142" s="241"/>
      <c r="Q142" s="547"/>
      <c r="R142" s="548"/>
      <c r="S142" s="548"/>
      <c r="T142" s="559"/>
      <c r="U142" s="560" t="s">
        <v>323</v>
      </c>
      <c r="V142" s="561"/>
      <c r="W142" s="561"/>
      <c r="X142" s="561"/>
      <c r="Y142" s="561"/>
      <c r="Z142" s="241"/>
      <c r="AA142" s="241"/>
      <c r="AB142" s="241"/>
    </row>
    <row r="143" spans="1:28" ht="15" customHeight="1">
      <c r="A143" s="241"/>
      <c r="B143" s="547"/>
      <c r="C143" s="548"/>
      <c r="D143" s="552"/>
      <c r="E143" s="395" t="s">
        <v>274</v>
      </c>
      <c r="F143" s="396"/>
      <c r="G143" s="396"/>
      <c r="H143" s="397"/>
      <c r="I143" s="241"/>
      <c r="J143" s="547"/>
      <c r="K143" s="548"/>
      <c r="L143" s="548"/>
      <c r="M143" s="562"/>
      <c r="N143" s="549" t="s">
        <v>274</v>
      </c>
      <c r="O143" s="564"/>
      <c r="P143" s="241"/>
      <c r="Q143" s="547"/>
      <c r="R143" s="548"/>
      <c r="S143" s="548"/>
      <c r="T143" s="559"/>
      <c r="U143" s="560" t="s">
        <v>324</v>
      </c>
      <c r="V143" s="561"/>
      <c r="W143" s="561"/>
      <c r="X143" s="561"/>
      <c r="Y143" s="561"/>
      <c r="Z143" s="241"/>
      <c r="AA143" s="241"/>
      <c r="AB143" s="241"/>
    </row>
    <row r="144" spans="1:28" ht="34.5" customHeight="1">
      <c r="A144" s="241"/>
      <c r="B144" s="547"/>
      <c r="C144" s="548"/>
      <c r="D144" s="552"/>
      <c r="E144" s="395" t="s">
        <v>283</v>
      </c>
      <c r="F144" s="396"/>
      <c r="G144" s="396"/>
      <c r="H144" s="397"/>
      <c r="I144" s="241"/>
      <c r="J144" s="547"/>
      <c r="K144" s="548"/>
      <c r="L144" s="548"/>
      <c r="M144" s="562"/>
      <c r="N144" s="549" t="s">
        <v>283</v>
      </c>
      <c r="O144" s="564"/>
      <c r="P144" s="241"/>
      <c r="Q144" s="547"/>
      <c r="R144" s="548"/>
      <c r="S144" s="548"/>
      <c r="T144" s="559"/>
      <c r="U144" s="560" t="s">
        <v>325</v>
      </c>
      <c r="V144" s="561"/>
      <c r="W144" s="561"/>
      <c r="X144" s="561"/>
      <c r="Y144" s="561"/>
      <c r="Z144" s="241"/>
      <c r="AA144" s="241"/>
      <c r="AB144" s="241"/>
    </row>
    <row r="145" spans="1:256" ht="15" customHeight="1">
      <c r="A145" s="241"/>
      <c r="B145" s="547"/>
      <c r="C145" s="548"/>
      <c r="D145" s="552"/>
      <c r="E145" s="395" t="s">
        <v>304</v>
      </c>
      <c r="F145" s="396"/>
      <c r="G145" s="396"/>
      <c r="H145" s="397"/>
      <c r="I145" s="241"/>
      <c r="J145" s="547"/>
      <c r="K145" s="562"/>
      <c r="L145" s="562"/>
      <c r="M145" s="562"/>
      <c r="N145" s="549" t="s">
        <v>309</v>
      </c>
      <c r="O145" s="564"/>
      <c r="P145" s="241"/>
      <c r="Q145" s="547"/>
      <c r="R145" s="562"/>
      <c r="S145" s="562"/>
      <c r="T145" s="559"/>
      <c r="U145" s="560" t="s">
        <v>304</v>
      </c>
      <c r="V145" s="561"/>
      <c r="W145" s="561"/>
      <c r="X145" s="561"/>
      <c r="Y145" s="561"/>
      <c r="Z145" s="241"/>
      <c r="AA145" s="241"/>
      <c r="AB145" s="241"/>
    </row>
    <row r="146" spans="1:256" ht="30" customHeight="1">
      <c r="A146" s="241"/>
      <c r="B146" s="392" t="s">
        <v>288</v>
      </c>
      <c r="C146" s="393"/>
      <c r="D146" s="394"/>
      <c r="E146" s="542"/>
      <c r="F146" s="543"/>
      <c r="G146" s="543"/>
      <c r="H146" s="544"/>
      <c r="I146" s="241"/>
      <c r="J146" s="392" t="s">
        <v>311</v>
      </c>
      <c r="K146" s="393"/>
      <c r="L146" s="393"/>
      <c r="M146" s="563"/>
      <c r="N146" s="565"/>
      <c r="O146" s="538"/>
      <c r="P146" s="241"/>
      <c r="Q146" s="392" t="s">
        <v>196</v>
      </c>
      <c r="R146" s="393"/>
      <c r="S146" s="393"/>
      <c r="T146" s="557"/>
      <c r="U146" s="558"/>
      <c r="V146" s="558"/>
      <c r="W146" s="558"/>
      <c r="X146" s="558"/>
      <c r="Y146" s="558"/>
      <c r="Z146" s="241"/>
      <c r="AA146" s="241"/>
      <c r="AB146" s="241"/>
    </row>
    <row r="147" spans="1:256">
      <c r="A147" s="241"/>
      <c r="B147" s="547"/>
      <c r="C147" s="548"/>
      <c r="D147" s="552"/>
      <c r="E147" s="395" t="s">
        <v>272</v>
      </c>
      <c r="F147" s="396"/>
      <c r="G147" s="396"/>
      <c r="H147" s="397"/>
      <c r="I147" s="241"/>
      <c r="J147" s="547"/>
      <c r="K147" s="548"/>
      <c r="L147" s="548"/>
      <c r="M147" s="562"/>
      <c r="N147" s="549" t="s">
        <v>286</v>
      </c>
      <c r="O147" s="564"/>
      <c r="P147" s="241"/>
      <c r="Q147" s="547"/>
      <c r="R147" s="548"/>
      <c r="S147" s="548"/>
      <c r="T147" s="559"/>
      <c r="U147" s="560" t="s">
        <v>304</v>
      </c>
      <c r="V147" s="561"/>
      <c r="W147" s="561"/>
      <c r="X147" s="561"/>
      <c r="Y147" s="561"/>
      <c r="Z147" s="241"/>
      <c r="AA147" s="241"/>
      <c r="AB147" s="241"/>
    </row>
    <row r="148" spans="1:256">
      <c r="A148" s="241"/>
      <c r="B148" s="547"/>
      <c r="C148" s="548"/>
      <c r="D148" s="552"/>
      <c r="E148" s="395" t="s">
        <v>274</v>
      </c>
      <c r="F148" s="396"/>
      <c r="G148" s="396"/>
      <c r="H148" s="397"/>
      <c r="I148" s="241"/>
      <c r="J148" s="547"/>
      <c r="K148" s="548"/>
      <c r="L148" s="548"/>
      <c r="M148" s="562"/>
      <c r="N148" s="549" t="s">
        <v>274</v>
      </c>
      <c r="O148" s="564"/>
      <c r="P148" s="241"/>
      <c r="Q148" s="547"/>
      <c r="R148" s="548"/>
      <c r="S148" s="548"/>
      <c r="T148" s="559"/>
      <c r="U148" s="560" t="s">
        <v>304</v>
      </c>
      <c r="V148" s="561"/>
      <c r="W148" s="561"/>
      <c r="X148" s="561"/>
      <c r="Y148" s="561"/>
      <c r="Z148" s="241"/>
      <c r="AA148" s="241"/>
      <c r="AB148" s="241"/>
    </row>
    <row r="149" spans="1:256" ht="15" customHeight="1">
      <c r="A149" s="241"/>
      <c r="B149" s="547"/>
      <c r="C149" s="548"/>
      <c r="D149" s="552"/>
      <c r="E149" s="395" t="s">
        <v>283</v>
      </c>
      <c r="F149" s="396"/>
      <c r="G149" s="396"/>
      <c r="H149" s="397"/>
      <c r="I149" s="241"/>
      <c r="J149" s="547"/>
      <c r="K149" s="548"/>
      <c r="L149" s="548"/>
      <c r="M149" s="562"/>
      <c r="N149" s="549" t="s">
        <v>312</v>
      </c>
      <c r="O149" s="564"/>
      <c r="P149" s="241"/>
      <c r="Q149" s="547"/>
      <c r="R149" s="548"/>
      <c r="S149" s="548"/>
      <c r="T149" s="559"/>
      <c r="U149" s="560" t="s">
        <v>304</v>
      </c>
      <c r="V149" s="561"/>
      <c r="W149" s="561"/>
      <c r="X149" s="561"/>
      <c r="Y149" s="561"/>
      <c r="Z149" s="241"/>
      <c r="AA149" s="241"/>
      <c r="AB149" s="241"/>
    </row>
    <row r="150" spans="1:256" ht="15.75" customHeight="1">
      <c r="A150" s="241"/>
      <c r="B150" s="547"/>
      <c r="C150" s="548"/>
      <c r="D150" s="552"/>
      <c r="E150" s="395" t="s">
        <v>304</v>
      </c>
      <c r="F150" s="396"/>
      <c r="G150" s="396"/>
      <c r="H150" s="397"/>
      <c r="I150" s="241"/>
      <c r="J150" s="547"/>
      <c r="K150" s="562"/>
      <c r="L150" s="562"/>
      <c r="M150" s="562"/>
      <c r="N150" s="549" t="s">
        <v>304</v>
      </c>
      <c r="O150" s="564"/>
      <c r="P150" s="241"/>
      <c r="Q150" s="547"/>
      <c r="R150" s="562"/>
      <c r="S150" s="562"/>
      <c r="T150" s="559"/>
      <c r="U150" s="560" t="s">
        <v>304</v>
      </c>
      <c r="V150" s="561"/>
      <c r="W150" s="561"/>
      <c r="X150" s="561"/>
      <c r="Y150" s="561"/>
      <c r="Z150" s="241"/>
      <c r="AA150" s="241"/>
      <c r="AB150" s="241"/>
    </row>
    <row r="151" spans="1:256" ht="31.5" customHeight="1">
      <c r="A151" s="241"/>
      <c r="B151" s="392" t="s">
        <v>289</v>
      </c>
      <c r="C151" s="393"/>
      <c r="D151" s="394"/>
      <c r="E151" s="542"/>
      <c r="F151" s="543"/>
      <c r="G151" s="543"/>
      <c r="H151" s="544"/>
      <c r="I151" s="241"/>
      <c r="J151" s="392" t="s">
        <v>313</v>
      </c>
      <c r="K151" s="393"/>
      <c r="L151" s="393"/>
      <c r="M151" s="563"/>
      <c r="N151" s="565"/>
      <c r="O151" s="538"/>
      <c r="P151" s="241"/>
      <c r="Q151" s="392" t="s">
        <v>196</v>
      </c>
      <c r="R151" s="393"/>
      <c r="S151" s="393"/>
      <c r="T151" s="557"/>
      <c r="U151" s="558"/>
      <c r="V151" s="558"/>
      <c r="W151" s="558"/>
      <c r="X151" s="558"/>
      <c r="Y151" s="558"/>
      <c r="Z151" s="241"/>
      <c r="AA151" s="241"/>
      <c r="AB151" s="241"/>
    </row>
    <row r="152" spans="1:256" ht="15" customHeight="1">
      <c r="A152" s="241"/>
      <c r="B152" s="547"/>
      <c r="C152" s="548"/>
      <c r="D152" s="552"/>
      <c r="E152" s="395" t="s">
        <v>272</v>
      </c>
      <c r="F152" s="396"/>
      <c r="G152" s="396"/>
      <c r="H152" s="397"/>
      <c r="I152" s="241"/>
      <c r="J152" s="547"/>
      <c r="K152" s="548"/>
      <c r="L152" s="548"/>
      <c r="M152" s="562"/>
      <c r="N152" s="549" t="s">
        <v>274</v>
      </c>
      <c r="O152" s="564"/>
      <c r="P152" s="241"/>
      <c r="Q152" s="547"/>
      <c r="R152" s="548"/>
      <c r="S152" s="548"/>
      <c r="T152" s="559"/>
      <c r="U152" s="560" t="s">
        <v>304</v>
      </c>
      <c r="V152" s="561"/>
      <c r="W152" s="561"/>
      <c r="X152" s="561"/>
      <c r="Y152" s="561"/>
      <c r="Z152" s="241"/>
      <c r="AA152" s="241"/>
      <c r="AB152" s="241"/>
    </row>
    <row r="153" spans="1:256" ht="15" customHeight="1">
      <c r="A153" s="241"/>
      <c r="B153" s="547"/>
      <c r="C153" s="548"/>
      <c r="D153" s="552"/>
      <c r="E153" s="395" t="s">
        <v>274</v>
      </c>
      <c r="F153" s="396"/>
      <c r="G153" s="396"/>
      <c r="H153" s="397"/>
      <c r="I153" s="241"/>
      <c r="J153" s="547"/>
      <c r="K153" s="548"/>
      <c r="L153" s="548"/>
      <c r="M153" s="562"/>
      <c r="N153" s="549" t="s">
        <v>314</v>
      </c>
      <c r="O153" s="564"/>
      <c r="P153" s="241"/>
      <c r="Q153" s="547"/>
      <c r="R153" s="548"/>
      <c r="S153" s="548"/>
      <c r="T153" s="559"/>
      <c r="U153" s="560" t="s">
        <v>304</v>
      </c>
      <c r="V153" s="561"/>
      <c r="W153" s="561"/>
      <c r="X153" s="561"/>
      <c r="Y153" s="561"/>
      <c r="Z153" s="241"/>
      <c r="AA153" s="241"/>
      <c r="AB153" s="241"/>
    </row>
    <row r="154" spans="1:256" ht="15" customHeight="1">
      <c r="A154" s="241"/>
      <c r="B154" s="547"/>
      <c r="C154" s="548"/>
      <c r="D154" s="552"/>
      <c r="E154" s="395" t="s">
        <v>304</v>
      </c>
      <c r="F154" s="396"/>
      <c r="G154" s="396"/>
      <c r="H154" s="397"/>
      <c r="I154" s="241"/>
      <c r="J154" s="547"/>
      <c r="K154" s="548"/>
      <c r="L154" s="548"/>
      <c r="M154" s="562"/>
      <c r="N154" s="549" t="s">
        <v>304</v>
      </c>
      <c r="O154" s="564"/>
      <c r="P154" s="241"/>
      <c r="Q154" s="547"/>
      <c r="R154" s="548"/>
      <c r="S154" s="548"/>
      <c r="T154" s="559"/>
      <c r="U154" s="560" t="s">
        <v>304</v>
      </c>
      <c r="V154" s="561"/>
      <c r="W154" s="561"/>
      <c r="X154" s="561"/>
      <c r="Y154" s="561"/>
      <c r="Z154" s="241"/>
      <c r="AA154" s="241"/>
      <c r="AB154" s="241"/>
    </row>
    <row r="155" spans="1:256" ht="15" customHeight="1">
      <c r="A155" s="241"/>
      <c r="B155" s="547"/>
      <c r="C155" s="548"/>
      <c r="D155" s="552"/>
      <c r="E155" s="395" t="s">
        <v>304</v>
      </c>
      <c r="F155" s="396"/>
      <c r="G155" s="396"/>
      <c r="H155" s="397"/>
      <c r="I155" s="241"/>
      <c r="J155" s="547"/>
      <c r="K155" s="562"/>
      <c r="L155" s="562"/>
      <c r="M155" s="562"/>
      <c r="N155" s="549" t="s">
        <v>304</v>
      </c>
      <c r="O155" s="564"/>
      <c r="P155" s="241"/>
      <c r="Q155" s="547"/>
      <c r="R155" s="562"/>
      <c r="S155" s="562"/>
      <c r="T155" s="559"/>
      <c r="U155" s="560" t="s">
        <v>304</v>
      </c>
      <c r="V155" s="561"/>
      <c r="W155" s="561"/>
      <c r="X155" s="561"/>
      <c r="Y155" s="561"/>
      <c r="Z155" s="241"/>
      <c r="AA155" s="241"/>
      <c r="AB155" s="241"/>
    </row>
    <row r="156" spans="1:256" ht="1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c r="CO156" s="241"/>
      <c r="CP156" s="241"/>
      <c r="CQ156" s="241"/>
      <c r="CR156" s="241"/>
      <c r="CS156" s="241"/>
      <c r="CT156" s="241"/>
      <c r="CU156" s="241"/>
      <c r="CV156" s="241"/>
      <c r="CW156" s="241"/>
      <c r="CX156" s="241"/>
      <c r="CY156" s="241"/>
      <c r="CZ156" s="241"/>
      <c r="DA156" s="241"/>
      <c r="DB156" s="241"/>
      <c r="DC156" s="241"/>
      <c r="DD156" s="241"/>
      <c r="DE156" s="241"/>
      <c r="DF156" s="241"/>
      <c r="DG156" s="241"/>
      <c r="DH156" s="241"/>
      <c r="DI156" s="241"/>
      <c r="DJ156" s="241"/>
      <c r="DK156" s="241"/>
      <c r="DL156" s="241"/>
      <c r="DM156" s="241"/>
      <c r="DN156" s="241"/>
      <c r="DO156" s="241"/>
      <c r="DP156" s="241"/>
      <c r="DQ156" s="241"/>
      <c r="DR156" s="241"/>
      <c r="DS156" s="241"/>
      <c r="DT156" s="241"/>
      <c r="DU156" s="241"/>
      <c r="DV156" s="241"/>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c r="GE156" s="241"/>
      <c r="GF156" s="241"/>
      <c r="GG156" s="241"/>
      <c r="GH156" s="241"/>
      <c r="GI156" s="241"/>
      <c r="GJ156" s="241"/>
      <c r="GK156" s="241"/>
      <c r="GL156" s="241"/>
      <c r="GM156" s="241"/>
      <c r="GN156" s="241"/>
      <c r="GO156" s="241"/>
      <c r="GP156" s="241"/>
      <c r="GQ156" s="241"/>
      <c r="GR156" s="241"/>
      <c r="GS156" s="241"/>
      <c r="GT156" s="241"/>
      <c r="GU156" s="241"/>
      <c r="GV156" s="241"/>
      <c r="GW156" s="241"/>
      <c r="GX156" s="241"/>
      <c r="GY156" s="241"/>
      <c r="GZ156" s="241"/>
      <c r="HA156" s="241"/>
      <c r="HB156" s="241"/>
      <c r="HC156" s="241"/>
      <c r="HD156" s="241"/>
      <c r="HE156" s="241"/>
      <c r="HF156" s="241"/>
      <c r="HG156" s="241"/>
      <c r="HH156" s="241"/>
      <c r="HI156" s="241"/>
      <c r="HJ156" s="241"/>
      <c r="HK156" s="241"/>
      <c r="HL156" s="241"/>
      <c r="HM156" s="241"/>
      <c r="HN156" s="241"/>
      <c r="HO156" s="241"/>
      <c r="HP156" s="241"/>
      <c r="HQ156" s="241"/>
      <c r="HR156" s="241"/>
      <c r="HS156" s="241"/>
      <c r="HT156" s="241"/>
      <c r="HU156" s="241"/>
      <c r="HV156" s="241"/>
      <c r="HW156" s="241"/>
      <c r="HX156" s="241"/>
      <c r="HY156" s="241"/>
      <c r="HZ156" s="241"/>
      <c r="IA156" s="241"/>
      <c r="IB156" s="241"/>
      <c r="IC156" s="241"/>
      <c r="ID156" s="241"/>
      <c r="IE156" s="241"/>
      <c r="IF156" s="241"/>
      <c r="IG156" s="241"/>
      <c r="IH156" s="241"/>
      <c r="II156" s="241"/>
      <c r="IJ156" s="241"/>
      <c r="IK156" s="241"/>
      <c r="IL156" s="241"/>
      <c r="IM156" s="241"/>
      <c r="IN156" s="241"/>
      <c r="IO156" s="241"/>
      <c r="IP156" s="241"/>
      <c r="IQ156" s="241"/>
      <c r="IR156" s="241"/>
      <c r="IS156" s="241"/>
      <c r="IT156" s="241"/>
      <c r="IU156" s="241"/>
      <c r="IV156" s="241"/>
    </row>
    <row r="157" spans="1:256">
      <c r="K157"/>
    </row>
    <row r="158" spans="1:256">
      <c r="K158"/>
    </row>
    <row r="159" spans="1:256">
      <c r="K159"/>
    </row>
    <row r="160" spans="1:256">
      <c r="K160"/>
    </row>
    <row r="161" spans="10:15">
      <c r="K161"/>
    </row>
    <row r="162" spans="10:15">
      <c r="K162"/>
    </row>
    <row r="163" spans="10:15">
      <c r="K163"/>
    </row>
    <row r="164" spans="10:15">
      <c r="K164"/>
    </row>
    <row r="165" spans="10:15">
      <c r="K165"/>
    </row>
    <row r="166" spans="10:15">
      <c r="J166" s="302"/>
      <c r="K166" s="303"/>
      <c r="L166" s="302"/>
      <c r="M166" s="302"/>
      <c r="N166" s="302"/>
      <c r="O166" s="302"/>
    </row>
  </sheetData>
  <sheetProtection password="D5C1" sheet="1"/>
  <mergeCells count="481">
    <mergeCell ref="N137:O137"/>
    <mergeCell ref="N138:O138"/>
    <mergeCell ref="N139:O139"/>
    <mergeCell ref="Q153:T153"/>
    <mergeCell ref="U153:Y153"/>
    <mergeCell ref="Q154:T154"/>
    <mergeCell ref="U154:Y154"/>
    <mergeCell ref="Q147:T147"/>
    <mergeCell ref="U147:Y147"/>
    <mergeCell ref="Q148:T148"/>
    <mergeCell ref="Q155:T155"/>
    <mergeCell ref="U155:Y155"/>
    <mergeCell ref="Q150:T150"/>
    <mergeCell ref="U150:Y150"/>
    <mergeCell ref="Q151:T151"/>
    <mergeCell ref="U151:Y151"/>
    <mergeCell ref="Q152:T152"/>
    <mergeCell ref="U152:Y152"/>
    <mergeCell ref="U148:Y148"/>
    <mergeCell ref="Q149:T149"/>
    <mergeCell ref="U149:Y149"/>
    <mergeCell ref="Q144:T144"/>
    <mergeCell ref="U144:Y144"/>
    <mergeCell ref="Q145:T145"/>
    <mergeCell ref="U145:Y145"/>
    <mergeCell ref="Q146:T146"/>
    <mergeCell ref="U146:Y146"/>
    <mergeCell ref="J142:M142"/>
    <mergeCell ref="J143:M143"/>
    <mergeCell ref="J144:M144"/>
    <mergeCell ref="J145:M145"/>
    <mergeCell ref="J146:M146"/>
    <mergeCell ref="J147:M147"/>
    <mergeCell ref="J131:M131"/>
    <mergeCell ref="J132:M132"/>
    <mergeCell ref="J133:M133"/>
    <mergeCell ref="J134:M134"/>
    <mergeCell ref="J135:M135"/>
    <mergeCell ref="J136:M136"/>
    <mergeCell ref="J116:M116"/>
    <mergeCell ref="J117:M117"/>
    <mergeCell ref="J118:M118"/>
    <mergeCell ref="J119:M119"/>
    <mergeCell ref="J120:M120"/>
    <mergeCell ref="J121:M121"/>
    <mergeCell ref="J122:M122"/>
    <mergeCell ref="J123:M123"/>
    <mergeCell ref="J124:M124"/>
    <mergeCell ref="N117:O117"/>
    <mergeCell ref="N115:O115"/>
    <mergeCell ref="Q115:T115"/>
    <mergeCell ref="Q116:T116"/>
    <mergeCell ref="N116:O116"/>
    <mergeCell ref="N118:O118"/>
    <mergeCell ref="N119:O119"/>
    <mergeCell ref="U115:Y115"/>
    <mergeCell ref="U116:Y116"/>
    <mergeCell ref="N129:O129"/>
    <mergeCell ref="U117:Y117"/>
    <mergeCell ref="U118:Y118"/>
    <mergeCell ref="U119:Y119"/>
    <mergeCell ref="U120:Y120"/>
    <mergeCell ref="Q117:T117"/>
    <mergeCell ref="Q118:T118"/>
    <mergeCell ref="Q119:T119"/>
    <mergeCell ref="J154:M154"/>
    <mergeCell ref="J155:M155"/>
    <mergeCell ref="Q120:T120"/>
    <mergeCell ref="N130:O130"/>
    <mergeCell ref="N120:O120"/>
    <mergeCell ref="N121:O121"/>
    <mergeCell ref="N126:O126"/>
    <mergeCell ref="N131:O131"/>
    <mergeCell ref="N136:O136"/>
    <mergeCell ref="N141:O141"/>
    <mergeCell ref="J151:M151"/>
    <mergeCell ref="J152:M152"/>
    <mergeCell ref="J153:M153"/>
    <mergeCell ref="N146:O146"/>
    <mergeCell ref="N151:O151"/>
    <mergeCell ref="N122:O122"/>
    <mergeCell ref="N127:O127"/>
    <mergeCell ref="N142:O142"/>
    <mergeCell ref="N123:O123"/>
    <mergeCell ref="N128:O128"/>
    <mergeCell ref="J148:M148"/>
    <mergeCell ref="J149:M149"/>
    <mergeCell ref="J150:M150"/>
    <mergeCell ref="N133:O133"/>
    <mergeCell ref="N143:O143"/>
    <mergeCell ref="N148:O148"/>
    <mergeCell ref="N144:O144"/>
    <mergeCell ref="N134:O134"/>
    <mergeCell ref="N135:O135"/>
    <mergeCell ref="N140:O140"/>
    <mergeCell ref="N152:O152"/>
    <mergeCell ref="N125:O125"/>
    <mergeCell ref="N150:O150"/>
    <mergeCell ref="N155:O155"/>
    <mergeCell ref="N154:O154"/>
    <mergeCell ref="N124:O124"/>
    <mergeCell ref="N132:O132"/>
    <mergeCell ref="N145:O145"/>
    <mergeCell ref="N147:O147"/>
    <mergeCell ref="N149:O149"/>
    <mergeCell ref="J139:M139"/>
    <mergeCell ref="J140:M140"/>
    <mergeCell ref="J141:M141"/>
    <mergeCell ref="N153:O153"/>
    <mergeCell ref="Q121:T121"/>
    <mergeCell ref="U121:Y121"/>
    <mergeCell ref="Q122:T122"/>
    <mergeCell ref="U122:Y122"/>
    <mergeCell ref="Q123:T123"/>
    <mergeCell ref="U123:Y123"/>
    <mergeCell ref="J137:M137"/>
    <mergeCell ref="J138:M138"/>
    <mergeCell ref="Q124:T124"/>
    <mergeCell ref="U124:Y124"/>
    <mergeCell ref="Q125:T125"/>
    <mergeCell ref="U125:Y125"/>
    <mergeCell ref="Q126:T126"/>
    <mergeCell ref="U126:Y126"/>
    <mergeCell ref="Q127:T127"/>
    <mergeCell ref="U127:Y127"/>
    <mergeCell ref="Q131:T131"/>
    <mergeCell ref="U131:Y131"/>
    <mergeCell ref="Q132:T132"/>
    <mergeCell ref="U132:Y132"/>
    <mergeCell ref="Q128:T128"/>
    <mergeCell ref="U128:Y128"/>
    <mergeCell ref="Q129:T129"/>
    <mergeCell ref="U129:Y129"/>
    <mergeCell ref="Q130:T130"/>
    <mergeCell ref="U130:Y130"/>
    <mergeCell ref="J125:M125"/>
    <mergeCell ref="J126:M126"/>
    <mergeCell ref="J127:M127"/>
    <mergeCell ref="Q133:T133"/>
    <mergeCell ref="U133:Y133"/>
    <mergeCell ref="Q134:T134"/>
    <mergeCell ref="U134:Y134"/>
    <mergeCell ref="J128:M128"/>
    <mergeCell ref="J129:M129"/>
    <mergeCell ref="J130:M130"/>
    <mergeCell ref="Q135:T135"/>
    <mergeCell ref="U135:Y135"/>
    <mergeCell ref="Q136:T136"/>
    <mergeCell ref="U136:Y136"/>
    <mergeCell ref="Q137:T137"/>
    <mergeCell ref="U137:Y137"/>
    <mergeCell ref="Q138:T138"/>
    <mergeCell ref="U138:Y138"/>
    <mergeCell ref="Q139:T139"/>
    <mergeCell ref="U139:Y139"/>
    <mergeCell ref="Q140:T140"/>
    <mergeCell ref="U140:Y140"/>
    <mergeCell ref="Q141:T141"/>
    <mergeCell ref="U141:Y141"/>
    <mergeCell ref="Q142:T142"/>
    <mergeCell ref="U142:Y142"/>
    <mergeCell ref="Q143:T143"/>
    <mergeCell ref="U143:Y143"/>
    <mergeCell ref="B153:D153"/>
    <mergeCell ref="E153:H153"/>
    <mergeCell ref="B154:D154"/>
    <mergeCell ref="E154:H154"/>
    <mergeCell ref="B155:D155"/>
    <mergeCell ref="E155:H155"/>
    <mergeCell ref="B150:D150"/>
    <mergeCell ref="E150:H150"/>
    <mergeCell ref="B151:D151"/>
    <mergeCell ref="E151:H151"/>
    <mergeCell ref="B152:D152"/>
    <mergeCell ref="E152:H152"/>
    <mergeCell ref="E123:H123"/>
    <mergeCell ref="E124:H124"/>
    <mergeCell ref="E125:H125"/>
    <mergeCell ref="E130:H130"/>
    <mergeCell ref="E135:H135"/>
    <mergeCell ref="B145:D145"/>
    <mergeCell ref="E145:H145"/>
    <mergeCell ref="B143:D143"/>
    <mergeCell ref="E143:H143"/>
    <mergeCell ref="B144:D144"/>
    <mergeCell ref="E144:H144"/>
    <mergeCell ref="J115:M115"/>
    <mergeCell ref="E120:H120"/>
    <mergeCell ref="E121:H121"/>
    <mergeCell ref="E122:H122"/>
    <mergeCell ref="B140:D140"/>
    <mergeCell ref="E140:H140"/>
    <mergeCell ref="B141:D141"/>
    <mergeCell ref="E141:H141"/>
    <mergeCell ref="B142:D142"/>
    <mergeCell ref="E142:H142"/>
    <mergeCell ref="B137:D137"/>
    <mergeCell ref="E137:H137"/>
    <mergeCell ref="B138:D138"/>
    <mergeCell ref="E138:H138"/>
    <mergeCell ref="B139:D139"/>
    <mergeCell ref="E139:H139"/>
    <mergeCell ref="B133:D133"/>
    <mergeCell ref="E133:H133"/>
    <mergeCell ref="B134:D134"/>
    <mergeCell ref="E134:H134"/>
    <mergeCell ref="B136:D136"/>
    <mergeCell ref="E136:H136"/>
    <mergeCell ref="B129:D129"/>
    <mergeCell ref="E129:H129"/>
    <mergeCell ref="B131:D131"/>
    <mergeCell ref="E131:H131"/>
    <mergeCell ref="B132:D132"/>
    <mergeCell ref="E132:H132"/>
    <mergeCell ref="B146:D146"/>
    <mergeCell ref="E146:H146"/>
    <mergeCell ref="B147:D147"/>
    <mergeCell ref="E147:H147"/>
    <mergeCell ref="B126:D126"/>
    <mergeCell ref="E126:H126"/>
    <mergeCell ref="B127:D127"/>
    <mergeCell ref="E127:H127"/>
    <mergeCell ref="B128:D128"/>
    <mergeCell ref="E128:H128"/>
    <mergeCell ref="B120:D120"/>
    <mergeCell ref="B121:D121"/>
    <mergeCell ref="B122:D122"/>
    <mergeCell ref="B148:D148"/>
    <mergeCell ref="E148:H148"/>
    <mergeCell ref="B149:D149"/>
    <mergeCell ref="E149:H149"/>
    <mergeCell ref="B123:D123"/>
    <mergeCell ref="B124:D124"/>
    <mergeCell ref="B125:D125"/>
    <mergeCell ref="B117:D117"/>
    <mergeCell ref="E117:H117"/>
    <mergeCell ref="B118:D118"/>
    <mergeCell ref="E118:H118"/>
    <mergeCell ref="B119:D119"/>
    <mergeCell ref="E119:H119"/>
    <mergeCell ref="C5:H5"/>
    <mergeCell ref="B114:Y114"/>
    <mergeCell ref="B115:D115"/>
    <mergeCell ref="E115:H115"/>
    <mergeCell ref="B116:D116"/>
    <mergeCell ref="E116:H116"/>
    <mergeCell ref="C18:H18"/>
    <mergeCell ref="B33:J33"/>
    <mergeCell ref="C30:H30"/>
    <mergeCell ref="C31:H31"/>
    <mergeCell ref="G54:J54"/>
    <mergeCell ref="G57:J57"/>
    <mergeCell ref="B4:H4"/>
    <mergeCell ref="D44:J44"/>
    <mergeCell ref="D45:J45"/>
    <mergeCell ref="B69:J69"/>
    <mergeCell ref="G56:J56"/>
    <mergeCell ref="D48:J48"/>
    <mergeCell ref="D49:J49"/>
    <mergeCell ref="C57:E57"/>
    <mergeCell ref="Z6:AA6"/>
    <mergeCell ref="B32:H32"/>
    <mergeCell ref="C20:H20"/>
    <mergeCell ref="C21:H21"/>
    <mergeCell ref="C22:H22"/>
    <mergeCell ref="C23:H23"/>
    <mergeCell ref="C24:H24"/>
    <mergeCell ref="C26:H26"/>
    <mergeCell ref="X6:Y6"/>
    <mergeCell ref="C17:H17"/>
    <mergeCell ref="C9:H9"/>
    <mergeCell ref="C10:H10"/>
    <mergeCell ref="C11:H11"/>
    <mergeCell ref="C6:H6"/>
    <mergeCell ref="C13:H13"/>
    <mergeCell ref="C14:H14"/>
    <mergeCell ref="C15:H15"/>
    <mergeCell ref="O44:W44"/>
    <mergeCell ref="O45:W45"/>
    <mergeCell ref="O46:W46"/>
    <mergeCell ref="O47:W47"/>
    <mergeCell ref="O48:W48"/>
    <mergeCell ref="C27:H27"/>
    <mergeCell ref="C16:H16"/>
    <mergeCell ref="D46:J46"/>
    <mergeCell ref="D47:J47"/>
    <mergeCell ref="O13:R13"/>
    <mergeCell ref="O14:R14"/>
    <mergeCell ref="N45:N46"/>
    <mergeCell ref="N47:N48"/>
    <mergeCell ref="S72:Y72"/>
    <mergeCell ref="S73:Y73"/>
    <mergeCell ref="O49:W49"/>
    <mergeCell ref="O50:W53"/>
    <mergeCell ref="J73:R73"/>
    <mergeCell ref="G52:J52"/>
    <mergeCell ref="G53:J53"/>
    <mergeCell ref="L60:O69"/>
    <mergeCell ref="C58:E58"/>
    <mergeCell ref="G58:J58"/>
    <mergeCell ref="N49:N53"/>
    <mergeCell ref="C55:E55"/>
    <mergeCell ref="G55:J55"/>
    <mergeCell ref="C56:E56"/>
    <mergeCell ref="C52:E52"/>
    <mergeCell ref="C53:E53"/>
    <mergeCell ref="C54:E54"/>
    <mergeCell ref="B72:D72"/>
    <mergeCell ref="E72:H72"/>
    <mergeCell ref="J72:R72"/>
    <mergeCell ref="B74:D74"/>
    <mergeCell ref="E74:H74"/>
    <mergeCell ref="J74:R74"/>
    <mergeCell ref="B60:J60"/>
    <mergeCell ref="E62:J62"/>
    <mergeCell ref="E63:J63"/>
    <mergeCell ref="S74:Y74"/>
    <mergeCell ref="B71:Y71"/>
    <mergeCell ref="B85:D85"/>
    <mergeCell ref="E85:H85"/>
    <mergeCell ref="J85:R85"/>
    <mergeCell ref="S85:Y85"/>
    <mergeCell ref="B75:D75"/>
    <mergeCell ref="S76:Y76"/>
    <mergeCell ref="S81:Y81"/>
    <mergeCell ref="B78:D78"/>
    <mergeCell ref="B87:D87"/>
    <mergeCell ref="E87:H87"/>
    <mergeCell ref="J87:R87"/>
    <mergeCell ref="S87:Y87"/>
    <mergeCell ref="B86:Y86"/>
    <mergeCell ref="B84:Y84"/>
    <mergeCell ref="B88:D88"/>
    <mergeCell ref="E88:H88"/>
    <mergeCell ref="J88:R88"/>
    <mergeCell ref="S88:Y88"/>
    <mergeCell ref="B89:D89"/>
    <mergeCell ref="E89:H89"/>
    <mergeCell ref="J89:R89"/>
    <mergeCell ref="S89:Y89"/>
    <mergeCell ref="B90:D90"/>
    <mergeCell ref="E90:H90"/>
    <mergeCell ref="J90:R90"/>
    <mergeCell ref="S90:Y90"/>
    <mergeCell ref="B91:D91"/>
    <mergeCell ref="E91:H91"/>
    <mergeCell ref="J91:R91"/>
    <mergeCell ref="S91:Y91"/>
    <mergeCell ref="J95:R95"/>
    <mergeCell ref="S95:Y95"/>
    <mergeCell ref="B92:D92"/>
    <mergeCell ref="E92:H92"/>
    <mergeCell ref="J92:R92"/>
    <mergeCell ref="S92:Y92"/>
    <mergeCell ref="B93:D93"/>
    <mergeCell ref="E93:H93"/>
    <mergeCell ref="J93:R93"/>
    <mergeCell ref="S93:Y93"/>
    <mergeCell ref="B97:D97"/>
    <mergeCell ref="E97:H97"/>
    <mergeCell ref="J97:R97"/>
    <mergeCell ref="S97:Y97"/>
    <mergeCell ref="B94:D94"/>
    <mergeCell ref="E94:H94"/>
    <mergeCell ref="J94:R94"/>
    <mergeCell ref="S94:Y94"/>
    <mergeCell ref="B95:D95"/>
    <mergeCell ref="E95:H95"/>
    <mergeCell ref="S75:Y75"/>
    <mergeCell ref="E75:H75"/>
    <mergeCell ref="B77:D77"/>
    <mergeCell ref="E77:H77"/>
    <mergeCell ref="J77:R77"/>
    <mergeCell ref="S77:Y77"/>
    <mergeCell ref="B76:D76"/>
    <mergeCell ref="E76:H76"/>
    <mergeCell ref="J76:R76"/>
    <mergeCell ref="S79:Y79"/>
    <mergeCell ref="E83:H83"/>
    <mergeCell ref="J83:R83"/>
    <mergeCell ref="S83:Y83"/>
    <mergeCell ref="B80:D80"/>
    <mergeCell ref="E80:H80"/>
    <mergeCell ref="S80:Y80"/>
    <mergeCell ref="B81:D81"/>
    <mergeCell ref="E81:H81"/>
    <mergeCell ref="J81:R81"/>
    <mergeCell ref="E64:J64"/>
    <mergeCell ref="E65:J65"/>
    <mergeCell ref="S78:Y78"/>
    <mergeCell ref="B62:D62"/>
    <mergeCell ref="B63:D63"/>
    <mergeCell ref="B64:D64"/>
    <mergeCell ref="B65:D65"/>
    <mergeCell ref="B66:D66"/>
    <mergeCell ref="B73:D73"/>
    <mergeCell ref="E73:H73"/>
    <mergeCell ref="J80:R80"/>
    <mergeCell ref="B79:D79"/>
    <mergeCell ref="E79:H79"/>
    <mergeCell ref="J79:R79"/>
    <mergeCell ref="J75:R75"/>
    <mergeCell ref="E78:H78"/>
    <mergeCell ref="J78:R78"/>
    <mergeCell ref="S82:Y82"/>
    <mergeCell ref="B99:D99"/>
    <mergeCell ref="E99:H99"/>
    <mergeCell ref="J99:R99"/>
    <mergeCell ref="B82:D82"/>
    <mergeCell ref="E82:H82"/>
    <mergeCell ref="B96:D96"/>
    <mergeCell ref="E96:H96"/>
    <mergeCell ref="J96:R96"/>
    <mergeCell ref="S96:Y96"/>
    <mergeCell ref="B83:D83"/>
    <mergeCell ref="B67:D67"/>
    <mergeCell ref="S99:Y99"/>
    <mergeCell ref="E66:J66"/>
    <mergeCell ref="E67:J67"/>
    <mergeCell ref="B98:D98"/>
    <mergeCell ref="E98:H98"/>
    <mergeCell ref="J98:R98"/>
    <mergeCell ref="S98:Y98"/>
    <mergeCell ref="J82:R82"/>
    <mergeCell ref="B100:Y100"/>
    <mergeCell ref="B101:D101"/>
    <mergeCell ref="E101:H101"/>
    <mergeCell ref="J101:R101"/>
    <mergeCell ref="S101:Y101"/>
    <mergeCell ref="B102:D102"/>
    <mergeCell ref="E102:H102"/>
    <mergeCell ref="J102:R102"/>
    <mergeCell ref="S102:Y102"/>
    <mergeCell ref="B103:D103"/>
    <mergeCell ref="E103:H103"/>
    <mergeCell ref="J103:R103"/>
    <mergeCell ref="S103:Y103"/>
    <mergeCell ref="B104:D104"/>
    <mergeCell ref="E104:H104"/>
    <mergeCell ref="J104:R104"/>
    <mergeCell ref="S104:Y104"/>
    <mergeCell ref="B105:D105"/>
    <mergeCell ref="E105:H105"/>
    <mergeCell ref="J105:R105"/>
    <mergeCell ref="S105:Y105"/>
    <mergeCell ref="B106:D106"/>
    <mergeCell ref="E106:H106"/>
    <mergeCell ref="J106:R106"/>
    <mergeCell ref="S106:Y106"/>
    <mergeCell ref="B107:D107"/>
    <mergeCell ref="E107:H107"/>
    <mergeCell ref="J107:R107"/>
    <mergeCell ref="S107:Y107"/>
    <mergeCell ref="B108:D108"/>
    <mergeCell ref="E108:H108"/>
    <mergeCell ref="J108:R108"/>
    <mergeCell ref="S108:Y108"/>
    <mergeCell ref="B109:D109"/>
    <mergeCell ref="E109:H109"/>
    <mergeCell ref="J109:R109"/>
    <mergeCell ref="S109:Y109"/>
    <mergeCell ref="B110:D110"/>
    <mergeCell ref="E110:H110"/>
    <mergeCell ref="J110:R110"/>
    <mergeCell ref="S110:Y110"/>
    <mergeCell ref="J111:R111"/>
    <mergeCell ref="S111:Y111"/>
    <mergeCell ref="B112:D112"/>
    <mergeCell ref="E112:H112"/>
    <mergeCell ref="J112:R112"/>
    <mergeCell ref="S112:Y112"/>
    <mergeCell ref="B113:D113"/>
    <mergeCell ref="E113:H113"/>
    <mergeCell ref="J113:R113"/>
    <mergeCell ref="S113:Y113"/>
    <mergeCell ref="C7:H7"/>
    <mergeCell ref="C8:H8"/>
    <mergeCell ref="C28:H28"/>
    <mergeCell ref="C29:H29"/>
    <mergeCell ref="B111:D111"/>
    <mergeCell ref="E111:H111"/>
  </mergeCells>
  <pageMargins left="0.45" right="0.2" top="0.25" bottom="0.25" header="0" footer="0"/>
  <pageSetup scale="38"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sheetPr codeName="Sheet5">
    <tabColor rgb="FF000099"/>
    <pageSetUpPr fitToPage="1"/>
  </sheetPr>
  <dimension ref="A1:V201"/>
  <sheetViews>
    <sheetView showGridLines="0" zoomScale="90" zoomScaleNormal="90" zoomScaleSheetLayoutView="80" workbookViewId="0">
      <selection activeCell="P8" sqref="P8:S9"/>
    </sheetView>
  </sheetViews>
  <sheetFormatPr defaultColWidth="0" defaultRowHeight="12.75" customHeight="1" zeroHeight="1"/>
  <cols>
    <col min="1" max="1" width="8.44140625" style="8" customWidth="1"/>
    <col min="2" max="2" width="13.88671875" style="8" customWidth="1"/>
    <col min="3" max="3" width="18" style="8" customWidth="1"/>
    <col min="4" max="4" width="21.6640625" style="8" customWidth="1"/>
    <col min="5" max="5" width="15.6640625" style="8" customWidth="1"/>
    <col min="6" max="6" width="14.33203125" style="8" customWidth="1"/>
    <col min="7" max="10" width="12.6640625" style="8" customWidth="1"/>
    <col min="11" max="11" width="13.6640625" style="8" customWidth="1"/>
    <col min="12" max="12" width="13.44140625" style="8" customWidth="1"/>
    <col min="13" max="13" width="9.109375" style="8" customWidth="1"/>
    <col min="14" max="14" width="53.33203125" style="8" customWidth="1"/>
    <col min="15" max="15" width="15" style="14" customWidth="1"/>
    <col min="16" max="16" width="13" style="8" customWidth="1"/>
    <col min="17" max="17" width="14.6640625" style="8" customWidth="1"/>
    <col min="18" max="18" width="13.6640625" style="8" customWidth="1"/>
    <col min="19" max="19" width="70.109375" style="8" customWidth="1"/>
    <col min="20" max="20" width="8.6640625" style="8" customWidth="1"/>
    <col min="21" max="21" width="9.109375" style="8" hidden="1" customWidth="1"/>
    <col min="22" max="22" width="9.44140625" style="8" hidden="1" customWidth="1"/>
    <col min="23" max="16384" width="0" style="8" hidden="1"/>
  </cols>
  <sheetData>
    <row r="1" spans="1:22" s="7" customFormat="1" ht="22.5" customHeight="1" thickBot="1">
      <c r="A1" s="27"/>
      <c r="B1" s="27"/>
      <c r="C1" s="27"/>
      <c r="D1" s="27"/>
      <c r="E1" s="27"/>
      <c r="F1" s="27"/>
      <c r="G1" s="27"/>
      <c r="H1" s="27"/>
      <c r="I1" s="27"/>
      <c r="J1" s="27"/>
      <c r="K1" s="27"/>
      <c r="L1" s="27"/>
      <c r="M1" s="27"/>
      <c r="N1" s="27"/>
      <c r="O1" s="28"/>
      <c r="P1" s="27"/>
      <c r="Q1" s="27"/>
      <c r="R1" s="27"/>
      <c r="S1" s="27"/>
      <c r="T1" s="27"/>
      <c r="U1" s="9"/>
      <c r="V1" s="9"/>
    </row>
    <row r="2" spans="1:22" ht="30" customHeight="1" thickBot="1">
      <c r="A2" s="27"/>
      <c r="B2" s="701" t="s">
        <v>180</v>
      </c>
      <c r="C2" s="702"/>
      <c r="D2" s="702"/>
      <c r="E2" s="702"/>
      <c r="F2" s="702"/>
      <c r="G2" s="702"/>
      <c r="H2" s="702"/>
      <c r="I2" s="702"/>
      <c r="J2" s="702"/>
      <c r="K2" s="702"/>
      <c r="L2" s="702"/>
      <c r="M2" s="702"/>
      <c r="N2" s="702"/>
      <c r="O2" s="702"/>
      <c r="P2" s="702"/>
      <c r="Q2" s="702"/>
      <c r="R2" s="702"/>
      <c r="S2" s="703"/>
      <c r="T2" s="27"/>
      <c r="U2" s="24"/>
      <c r="V2" s="24"/>
    </row>
    <row r="3" spans="1:22" ht="9.9" customHeight="1" thickBot="1">
      <c r="A3" s="27"/>
      <c r="B3" s="27"/>
      <c r="C3" s="27"/>
      <c r="D3" s="27"/>
      <c r="E3" s="27"/>
      <c r="F3" s="27"/>
      <c r="G3" s="27"/>
      <c r="H3" s="27"/>
      <c r="I3" s="27"/>
      <c r="J3" s="27"/>
      <c r="K3" s="27"/>
      <c r="L3" s="27"/>
      <c r="M3" s="27"/>
      <c r="N3" s="27"/>
      <c r="O3" s="27"/>
      <c r="P3" s="27"/>
      <c r="Q3" s="27"/>
      <c r="R3" s="27"/>
      <c r="S3" s="27"/>
      <c r="T3" s="27"/>
      <c r="U3" s="24"/>
      <c r="V3" s="24"/>
    </row>
    <row r="4" spans="1:22" ht="20.25" customHeight="1" thickBot="1">
      <c r="A4" s="27"/>
      <c r="B4" s="653" t="s">
        <v>57</v>
      </c>
      <c r="C4" s="654"/>
      <c r="D4" s="654"/>
      <c r="E4" s="654"/>
      <c r="F4" s="654"/>
      <c r="G4" s="654"/>
      <c r="H4" s="654"/>
      <c r="I4" s="654"/>
      <c r="J4" s="654"/>
      <c r="K4" s="654"/>
      <c r="L4" s="654"/>
      <c r="M4" s="654"/>
      <c r="N4" s="654"/>
      <c r="O4" s="654"/>
      <c r="P4" s="654"/>
      <c r="Q4" s="654"/>
      <c r="R4" s="654"/>
      <c r="S4" s="655"/>
      <c r="T4" s="27"/>
      <c r="U4" s="23"/>
      <c r="V4" s="23"/>
    </row>
    <row r="5" spans="1:22" ht="9.9" customHeight="1" thickBot="1">
      <c r="A5" s="27"/>
      <c r="B5" s="27"/>
      <c r="C5" s="27"/>
      <c r="D5" s="27"/>
      <c r="E5" s="27"/>
      <c r="F5" s="27"/>
      <c r="G5" s="27"/>
      <c r="H5" s="27"/>
      <c r="I5" s="27"/>
      <c r="J5" s="27"/>
      <c r="K5" s="27"/>
      <c r="L5" s="27"/>
      <c r="M5" s="27"/>
      <c r="N5" s="27"/>
      <c r="O5" s="27"/>
      <c r="P5" s="27"/>
      <c r="Q5" s="27"/>
      <c r="R5" s="27"/>
      <c r="S5" s="27"/>
      <c r="T5" s="27"/>
      <c r="U5" s="23"/>
      <c r="V5" s="23"/>
    </row>
    <row r="6" spans="1:22" ht="6" customHeight="1" thickBot="1">
      <c r="A6" s="27"/>
      <c r="B6" s="704"/>
      <c r="C6" s="705"/>
      <c r="D6" s="705"/>
      <c r="E6" s="705"/>
      <c r="F6" s="705"/>
      <c r="G6" s="705"/>
      <c r="H6" s="705"/>
      <c r="I6" s="705"/>
      <c r="J6" s="705"/>
      <c r="K6" s="705"/>
      <c r="L6" s="705"/>
      <c r="M6" s="705"/>
      <c r="N6" s="705"/>
      <c r="O6" s="705"/>
      <c r="P6" s="705"/>
      <c r="Q6" s="705"/>
      <c r="R6" s="705"/>
      <c r="S6" s="706"/>
      <c r="T6" s="27"/>
      <c r="U6" s="23"/>
      <c r="V6" s="23"/>
    </row>
    <row r="7" spans="1:22" ht="9.9" customHeight="1" thickBot="1">
      <c r="A7" s="27"/>
      <c r="B7" s="27"/>
      <c r="C7" s="27"/>
      <c r="D7" s="27"/>
      <c r="E7" s="27"/>
      <c r="F7" s="27"/>
      <c r="G7" s="27"/>
      <c r="H7" s="27"/>
      <c r="I7" s="27"/>
      <c r="J7" s="27"/>
      <c r="K7" s="27"/>
      <c r="L7" s="27"/>
      <c r="M7" s="27"/>
      <c r="N7" s="27"/>
      <c r="O7" s="27"/>
      <c r="P7" s="27"/>
      <c r="Q7" s="27"/>
      <c r="R7" s="27"/>
      <c r="S7" s="27"/>
      <c r="T7" s="27"/>
      <c r="U7" s="9"/>
      <c r="V7" s="9"/>
    </row>
    <row r="8" spans="1:22" ht="20.100000000000001" customHeight="1" thickBot="1">
      <c r="A8" s="27"/>
      <c r="B8" s="27"/>
      <c r="C8" s="662" t="s">
        <v>60</v>
      </c>
      <c r="D8" s="711"/>
      <c r="E8" s="698">
        <f>Legend!E62</f>
        <v>0</v>
      </c>
      <c r="F8" s="699"/>
      <c r="G8" s="699"/>
      <c r="H8" s="699"/>
      <c r="I8" s="699"/>
      <c r="J8" s="699"/>
      <c r="K8" s="699"/>
      <c r="L8" s="700"/>
      <c r="M8" s="27"/>
      <c r="N8" s="662" t="s">
        <v>72</v>
      </c>
      <c r="O8" s="663"/>
      <c r="P8" s="710">
        <f>Legend!E66</f>
        <v>0</v>
      </c>
      <c r="Q8" s="699"/>
      <c r="R8" s="699"/>
      <c r="S8" s="700"/>
      <c r="T8" s="27"/>
      <c r="U8" s="10"/>
    </row>
    <row r="9" spans="1:22" ht="20.100000000000001" customHeight="1" thickBot="1">
      <c r="A9" s="27"/>
      <c r="B9" s="27"/>
      <c r="C9" s="662" t="s">
        <v>61</v>
      </c>
      <c r="D9" s="711"/>
      <c r="E9" s="698">
        <f>Legend!E63</f>
        <v>0</v>
      </c>
      <c r="F9" s="699"/>
      <c r="G9" s="699"/>
      <c r="H9" s="699"/>
      <c r="I9" s="699"/>
      <c r="J9" s="699"/>
      <c r="K9" s="699"/>
      <c r="L9" s="700"/>
      <c r="M9" s="27"/>
      <c r="N9" s="662" t="s">
        <v>76</v>
      </c>
      <c r="O9" s="663"/>
      <c r="P9" s="668">
        <f>Legend!E67</f>
        <v>0</v>
      </c>
      <c r="Q9" s="669"/>
      <c r="R9" s="669"/>
      <c r="S9" s="670"/>
      <c r="T9" s="27"/>
      <c r="U9" s="10"/>
    </row>
    <row r="10" spans="1:22" ht="19.5" customHeight="1" thickBot="1">
      <c r="A10" s="27"/>
      <c r="B10" s="27"/>
      <c r="C10" s="662" t="s">
        <v>73</v>
      </c>
      <c r="D10" s="711"/>
      <c r="E10" s="698">
        <f>Legend!E64</f>
        <v>0</v>
      </c>
      <c r="F10" s="699"/>
      <c r="G10" s="699"/>
      <c r="H10" s="699"/>
      <c r="I10" s="699"/>
      <c r="J10" s="699"/>
      <c r="K10" s="699"/>
      <c r="L10" s="700"/>
      <c r="M10" s="27"/>
      <c r="N10" s="662" t="s">
        <v>62</v>
      </c>
      <c r="O10" s="663"/>
      <c r="P10" s="671"/>
      <c r="Q10" s="672"/>
      <c r="R10" s="672"/>
      <c r="S10" s="673"/>
      <c r="T10" s="27"/>
      <c r="U10" s="10"/>
    </row>
    <row r="11" spans="1:22" ht="19.5" customHeight="1" thickBot="1">
      <c r="A11" s="27"/>
      <c r="B11" s="27"/>
      <c r="C11" s="662" t="s">
        <v>74</v>
      </c>
      <c r="D11" s="711"/>
      <c r="E11" s="712">
        <f>Legend!E65</f>
        <v>0</v>
      </c>
      <c r="F11" s="713"/>
      <c r="G11" s="713"/>
      <c r="H11" s="713"/>
      <c r="I11" s="713"/>
      <c r="J11" s="713"/>
      <c r="K11" s="713"/>
      <c r="L11" s="714"/>
      <c r="M11" s="27"/>
      <c r="N11" s="662" t="s">
        <v>59</v>
      </c>
      <c r="O11" s="663"/>
      <c r="P11" s="671"/>
      <c r="Q11" s="672"/>
      <c r="R11" s="672"/>
      <c r="S11" s="673"/>
      <c r="T11" s="27"/>
      <c r="U11" s="11"/>
    </row>
    <row r="12" spans="1:22" s="9" customFormat="1" ht="9.9" customHeight="1" thickBot="1">
      <c r="A12" s="27"/>
      <c r="B12" s="27"/>
      <c r="C12" s="27"/>
      <c r="D12" s="27"/>
      <c r="E12" s="27"/>
      <c r="F12" s="27"/>
      <c r="G12" s="27"/>
      <c r="H12" s="27"/>
      <c r="I12" s="27"/>
      <c r="J12" s="27"/>
      <c r="K12" s="27"/>
      <c r="L12" s="27"/>
      <c r="M12" s="27"/>
      <c r="N12" s="27"/>
      <c r="O12" s="27"/>
      <c r="P12" s="27"/>
      <c r="Q12" s="27"/>
      <c r="R12" s="27"/>
      <c r="S12" s="27"/>
      <c r="T12" s="27"/>
    </row>
    <row r="13" spans="1:22" ht="11.25" customHeight="1" thickBot="1">
      <c r="A13" s="27"/>
      <c r="B13" s="704"/>
      <c r="C13" s="705"/>
      <c r="D13" s="705"/>
      <c r="E13" s="705"/>
      <c r="F13" s="705"/>
      <c r="G13" s="705"/>
      <c r="H13" s="705"/>
      <c r="I13" s="705"/>
      <c r="J13" s="705"/>
      <c r="K13" s="705"/>
      <c r="L13" s="705"/>
      <c r="M13" s="705"/>
      <c r="N13" s="705"/>
      <c r="O13" s="705"/>
      <c r="P13" s="705"/>
      <c r="Q13" s="705"/>
      <c r="R13" s="705"/>
      <c r="S13" s="706"/>
      <c r="T13" s="27"/>
      <c r="U13" s="12"/>
      <c r="V13" s="12"/>
    </row>
    <row r="14" spans="1:22" s="9" customFormat="1" ht="15" customHeight="1" thickBot="1">
      <c r="A14" s="27"/>
      <c r="B14" s="27"/>
      <c r="C14" s="27"/>
      <c r="D14" s="27"/>
      <c r="E14" s="27"/>
      <c r="F14" s="27"/>
      <c r="G14" s="27"/>
      <c r="H14" s="27"/>
      <c r="I14" s="27"/>
      <c r="J14" s="27"/>
      <c r="K14" s="27"/>
      <c r="L14" s="27"/>
      <c r="M14" s="27"/>
      <c r="N14" s="27"/>
      <c r="O14" s="27"/>
      <c r="P14" s="27"/>
      <c r="Q14" s="27"/>
      <c r="R14" s="27"/>
      <c r="S14" s="27"/>
      <c r="T14" s="27"/>
    </row>
    <row r="15" spans="1:22" s="13" customFormat="1" ht="15" customHeight="1">
      <c r="A15" s="27"/>
      <c r="B15" s="717" t="s">
        <v>109</v>
      </c>
      <c r="C15" s="718"/>
      <c r="D15" s="718"/>
      <c r="E15" s="707" t="s">
        <v>78</v>
      </c>
      <c r="F15" s="708"/>
      <c r="G15" s="708"/>
      <c r="H15" s="708"/>
      <c r="I15" s="708"/>
      <c r="J15" s="709"/>
      <c r="K15" s="681">
        <f>G30</f>
        <v>0</v>
      </c>
      <c r="L15" s="682"/>
      <c r="M15" s="27"/>
      <c r="N15" s="27"/>
      <c r="O15" s="27"/>
      <c r="P15" s="27"/>
      <c r="Q15" s="27"/>
      <c r="R15" s="27"/>
      <c r="S15" s="27"/>
      <c r="T15" s="27"/>
    </row>
    <row r="16" spans="1:22" ht="14.25" customHeight="1" thickBot="1">
      <c r="A16" s="27"/>
      <c r="B16" s="721" t="str">
        <f>IF(E30="","NO EVALUATION DONE",IF(E30&gt;79,"Outstanding (80-100)",IF(E30&gt;59,"Good (60-79)", IF(E30&gt;39,"Acceptable (40-59)",IF(E30&gt;19,"Marginal (20-39)","Unacceptable (0-19)")))))</f>
        <v>NO EVALUATION DONE</v>
      </c>
      <c r="C16" s="722"/>
      <c r="D16" s="723"/>
      <c r="E16" s="719" t="s">
        <v>6</v>
      </c>
      <c r="F16" s="720"/>
      <c r="G16" s="720"/>
      <c r="H16" s="720"/>
      <c r="I16" s="720"/>
      <c r="J16" s="720"/>
      <c r="K16" s="720"/>
      <c r="L16" s="463"/>
      <c r="M16" s="27"/>
      <c r="N16" s="27"/>
      <c r="O16" s="27"/>
      <c r="P16" s="27"/>
      <c r="Q16" s="27"/>
      <c r="R16" s="27"/>
      <c r="S16" s="27"/>
      <c r="T16" s="27"/>
    </row>
    <row r="17" spans="1:22" ht="42.75" customHeight="1" thickBot="1">
      <c r="A17" s="27"/>
      <c r="B17" s="715" t="s">
        <v>25</v>
      </c>
      <c r="C17" s="716"/>
      <c r="D17" s="716"/>
      <c r="E17" s="227" t="s">
        <v>28</v>
      </c>
      <c r="F17" s="227" t="s">
        <v>0</v>
      </c>
      <c r="G17" s="226" t="s">
        <v>4</v>
      </c>
      <c r="H17" s="26" t="s">
        <v>67</v>
      </c>
      <c r="I17" s="25" t="s">
        <v>68</v>
      </c>
      <c r="J17" s="32" t="s">
        <v>69</v>
      </c>
      <c r="K17" s="33" t="s">
        <v>70</v>
      </c>
      <c r="L17" s="34" t="s">
        <v>71</v>
      </c>
      <c r="M17" s="27"/>
      <c r="N17" s="77" t="s">
        <v>77</v>
      </c>
      <c r="O17" s="27"/>
      <c r="P17" s="27"/>
      <c r="Q17" s="27"/>
      <c r="R17" s="27"/>
      <c r="S17" s="27"/>
      <c r="T17" s="27"/>
    </row>
    <row r="18" spans="1:22" ht="20.100000000000001" customHeight="1">
      <c r="A18" s="27"/>
      <c r="B18" s="724" t="str">
        <f>Legend!E73</f>
        <v>1.1. Organization's expertise</v>
      </c>
      <c r="C18" s="725"/>
      <c r="D18" s="726"/>
      <c r="E18" s="192" t="str">
        <f>Q42</f>
        <v/>
      </c>
      <c r="F18" s="173">
        <f>Legend!I73</f>
        <v>0.03</v>
      </c>
      <c r="G18" s="31" t="str">
        <f t="shared" ref="G18:G28" si="0">IF(E18="","",E18*F18)</f>
        <v/>
      </c>
      <c r="H18" s="69" t="str">
        <f>IF(E18="","",M37)</f>
        <v/>
      </c>
      <c r="I18" s="69" t="str">
        <f>IF(E18="","",M38)</f>
        <v/>
      </c>
      <c r="J18" s="69" t="str">
        <f>IF(E18="","",M39)</f>
        <v/>
      </c>
      <c r="K18" s="69" t="str">
        <f>IF(E18="","",M40)</f>
        <v/>
      </c>
      <c r="L18" s="69" t="str">
        <f>IF(E18="","",M41)</f>
        <v/>
      </c>
      <c r="M18" s="27"/>
      <c r="N18" s="138" t="str">
        <f t="shared" ref="N18:N28" si="1">IF(E18="","",IF(E18&gt;79,"Outstanding (80-100)",IF(E18&gt;59,"Good (60-79)", IF(E18&gt;39,"Acceptable (40-59)",IF(E18&gt;19,"Marginal (20-39)","Unacceptable (0-19)")))))</f>
        <v/>
      </c>
      <c r="O18" s="27"/>
      <c r="P18" s="27"/>
      <c r="Q18" s="27"/>
      <c r="R18" s="27"/>
      <c r="S18" s="27"/>
      <c r="T18" s="27"/>
    </row>
    <row r="19" spans="1:22" ht="20.100000000000001" customHeight="1">
      <c r="A19" s="27"/>
      <c r="B19" s="687" t="str">
        <f>Legend!E74</f>
        <v>1.2. Evidence of capability</v>
      </c>
      <c r="C19" s="688"/>
      <c r="D19" s="689"/>
      <c r="E19" s="194" t="str">
        <f>Q55</f>
        <v/>
      </c>
      <c r="F19" s="178">
        <f>Legend!I74</f>
        <v>0.04</v>
      </c>
      <c r="G19" s="30" t="str">
        <f t="shared" si="0"/>
        <v/>
      </c>
      <c r="H19" s="179" t="str">
        <f>IF(E19="","",M50)</f>
        <v/>
      </c>
      <c r="I19" s="179" t="str">
        <f>IF(E19="","",M51)</f>
        <v/>
      </c>
      <c r="J19" s="179" t="str">
        <f>IF(E19="","",M52)</f>
        <v/>
      </c>
      <c r="K19" s="179" t="str">
        <f>IF(E19="","",M53)</f>
        <v/>
      </c>
      <c r="L19" s="179" t="str">
        <f>IF(E19="","",M54)</f>
        <v/>
      </c>
      <c r="M19" s="27"/>
      <c r="N19" s="139" t="str">
        <f t="shared" si="1"/>
        <v/>
      </c>
      <c r="O19" s="27"/>
      <c r="P19" s="27"/>
      <c r="Q19" s="27"/>
      <c r="R19" s="27"/>
      <c r="S19" s="27"/>
      <c r="T19" s="27"/>
    </row>
    <row r="20" spans="1:22" ht="20.100000000000001" customHeight="1">
      <c r="A20" s="27"/>
      <c r="B20" s="674" t="str">
        <f>Legend!E75</f>
        <v>2.2. Agency's internal quality assurance</v>
      </c>
      <c r="C20" s="675"/>
      <c r="D20" s="676"/>
      <c r="E20" s="193" t="str">
        <f>Q92</f>
        <v/>
      </c>
      <c r="F20" s="174">
        <f>Legend!I75</f>
        <v>0.03</v>
      </c>
      <c r="G20" s="29" t="str">
        <f t="shared" si="0"/>
        <v/>
      </c>
      <c r="H20" s="71" t="str">
        <f>IF(E20="","",M87)</f>
        <v/>
      </c>
      <c r="I20" s="71" t="str">
        <f>IF(E20="","",M88)</f>
        <v/>
      </c>
      <c r="J20" s="71" t="str">
        <f>IF(E20="","",M89)</f>
        <v/>
      </c>
      <c r="K20" s="71" t="str">
        <f>IF(E20="","",M90)</f>
        <v/>
      </c>
      <c r="L20" s="71" t="str">
        <f>IF(E20="","",M91)</f>
        <v/>
      </c>
      <c r="M20" s="27"/>
      <c r="N20" s="139" t="str">
        <f t="shared" si="1"/>
        <v/>
      </c>
      <c r="O20" s="27"/>
      <c r="P20" s="27"/>
      <c r="Q20" s="27"/>
      <c r="R20" s="27"/>
      <c r="S20" s="27"/>
      <c r="T20" s="27"/>
    </row>
    <row r="21" spans="1:22" ht="20.100000000000001" customHeight="1">
      <c r="A21" s="27"/>
      <c r="B21" s="674" t="str">
        <f>Legend!E76</f>
        <v>2.3. Agency's utilization of volunteers</v>
      </c>
      <c r="C21" s="675"/>
      <c r="D21" s="676"/>
      <c r="E21" s="193" t="str">
        <f>Q105</f>
        <v/>
      </c>
      <c r="F21" s="174">
        <f>Legend!I76</f>
        <v>0.02</v>
      </c>
      <c r="G21" s="29" t="str">
        <f t="shared" si="0"/>
        <v/>
      </c>
      <c r="H21" s="71" t="str">
        <f>IF(E21="","",M100)</f>
        <v/>
      </c>
      <c r="I21" s="71" t="str">
        <f>IF(E21="","",M101)</f>
        <v/>
      </c>
      <c r="J21" s="71" t="str">
        <f>IF(E21="","",M102)</f>
        <v/>
      </c>
      <c r="K21" s="71" t="str">
        <f>IF(E21="","",M103)</f>
        <v/>
      </c>
      <c r="L21" s="71" t="str">
        <f>IF(E21="","",M104)</f>
        <v/>
      </c>
      <c r="M21" s="27"/>
      <c r="N21" s="139" t="str">
        <f t="shared" si="1"/>
        <v/>
      </c>
      <c r="O21" s="27"/>
      <c r="P21" s="27"/>
      <c r="Q21" s="27"/>
      <c r="R21" s="27"/>
      <c r="S21" s="27"/>
      <c r="T21" s="27"/>
    </row>
    <row r="22" spans="1:22" ht="20.100000000000001" customHeight="1">
      <c r="A22" s="27"/>
      <c r="B22" s="687" t="str">
        <f>Legend!E77</f>
        <v>2.4. Agency's emergency preparedness plan</v>
      </c>
      <c r="C22" s="688"/>
      <c r="D22" s="689"/>
      <c r="E22" s="194" t="str">
        <f>Q118</f>
        <v/>
      </c>
      <c r="F22" s="175">
        <f>Legend!I77</f>
        <v>0.03</v>
      </c>
      <c r="G22" s="30" t="str">
        <f t="shared" si="0"/>
        <v/>
      </c>
      <c r="H22" s="72" t="str">
        <f>IF(E22="","",M113)</f>
        <v/>
      </c>
      <c r="I22" s="72" t="str">
        <f>IF(E22="","",M114)</f>
        <v/>
      </c>
      <c r="J22" s="72" t="str">
        <f>IF(E22="","",M115)</f>
        <v/>
      </c>
      <c r="K22" s="72" t="str">
        <f>IF(E22="","",M116)</f>
        <v/>
      </c>
      <c r="L22" s="72" t="str">
        <f>IF(E22="","",M117)</f>
        <v/>
      </c>
      <c r="M22" s="27"/>
      <c r="N22" s="139" t="str">
        <f t="shared" si="1"/>
        <v/>
      </c>
      <c r="O22" s="27"/>
      <c r="P22" s="27"/>
      <c r="Q22" s="27"/>
      <c r="R22" s="27"/>
      <c r="S22" s="27"/>
      <c r="T22" s="27"/>
    </row>
    <row r="23" spans="1:22" ht="20.100000000000001" customHeight="1">
      <c r="A23" s="27"/>
      <c r="B23" s="674" t="str">
        <f>Legend!E78</f>
        <v>3.1. Organizational Charts and list of principal agents</v>
      </c>
      <c r="C23" s="675"/>
      <c r="D23" s="676"/>
      <c r="E23" s="193" t="str">
        <f>Q131</f>
        <v/>
      </c>
      <c r="F23" s="177">
        <f>Legend!I78</f>
        <v>5.0000000000000001E-3</v>
      </c>
      <c r="G23" s="29" t="str">
        <f t="shared" si="0"/>
        <v/>
      </c>
      <c r="H23" s="71" t="str">
        <f>IF(E23="","",M126)</f>
        <v/>
      </c>
      <c r="I23" s="71" t="str">
        <f>IF(E23="","",M127)</f>
        <v/>
      </c>
      <c r="J23" s="71" t="str">
        <f>IF(E23="","",M128)</f>
        <v/>
      </c>
      <c r="K23" s="71" t="str">
        <f>IF(E23="","",M129)</f>
        <v/>
      </c>
      <c r="L23" s="181" t="str">
        <f>IF(E23="","",M130)</f>
        <v/>
      </c>
      <c r="M23" s="27"/>
      <c r="N23" s="139" t="str">
        <f t="shared" si="1"/>
        <v/>
      </c>
      <c r="O23" s="27"/>
      <c r="P23" s="27"/>
      <c r="Q23" s="27"/>
      <c r="R23" s="27"/>
      <c r="S23" s="27"/>
      <c r="T23" s="27"/>
    </row>
    <row r="24" spans="1:22" ht="20.100000000000001" customHeight="1">
      <c r="A24" s="27"/>
      <c r="B24" s="674" t="str">
        <f>Legend!E79</f>
        <v>3.2. Staff and qualifications</v>
      </c>
      <c r="C24" s="675"/>
      <c r="D24" s="676"/>
      <c r="E24" s="193" t="str">
        <f>Q144</f>
        <v/>
      </c>
      <c r="F24" s="176">
        <f>Legend!I79</f>
        <v>0.01</v>
      </c>
      <c r="G24" s="29" t="str">
        <f t="shared" si="0"/>
        <v/>
      </c>
      <c r="H24" s="71" t="str">
        <f>IF(E24="","",M139)</f>
        <v/>
      </c>
      <c r="I24" s="71" t="str">
        <f>IF(E24="","",M140)</f>
        <v/>
      </c>
      <c r="J24" s="71" t="str">
        <f>IF(E24="","",M141)</f>
        <v/>
      </c>
      <c r="K24" s="71" t="str">
        <f>IF(E24="","",M142)</f>
        <v/>
      </c>
      <c r="L24" s="71" t="str">
        <f>IF(E24="","",M143)</f>
        <v/>
      </c>
      <c r="M24" s="27"/>
      <c r="N24" s="139" t="str">
        <f t="shared" si="1"/>
        <v/>
      </c>
      <c r="O24" s="27"/>
      <c r="P24" s="27"/>
      <c r="Q24" s="27"/>
      <c r="R24" s="27"/>
      <c r="S24" s="27"/>
      <c r="T24" s="27"/>
    </row>
    <row r="25" spans="1:22" ht="20.100000000000001" customHeight="1">
      <c r="A25" s="27"/>
      <c r="B25" s="674" t="str">
        <f>Legend!E80</f>
        <v>3.3. Résumés of professional staff</v>
      </c>
      <c r="C25" s="675"/>
      <c r="D25" s="676"/>
      <c r="E25" s="193" t="str">
        <f>Q157</f>
        <v/>
      </c>
      <c r="F25" s="177">
        <f>Legend!I80</f>
        <v>0.01</v>
      </c>
      <c r="G25" s="29" t="str">
        <f t="shared" si="0"/>
        <v/>
      </c>
      <c r="H25" s="71" t="str">
        <f>IF(E25="","",M152)</f>
        <v/>
      </c>
      <c r="I25" s="71" t="str">
        <f>IF(E25="","",M153)</f>
        <v/>
      </c>
      <c r="J25" s="71" t="str">
        <f>IF(E25="","",M154)</f>
        <v/>
      </c>
      <c r="K25" s="71" t="str">
        <f>IF(E25="","",M155)</f>
        <v/>
      </c>
      <c r="L25" s="71" t="str">
        <f>IF(E25="","",M156)</f>
        <v/>
      </c>
      <c r="M25" s="27"/>
      <c r="N25" s="139" t="str">
        <f t="shared" si="1"/>
        <v/>
      </c>
      <c r="O25" s="27"/>
      <c r="P25" s="27"/>
      <c r="Q25" s="27"/>
      <c r="R25" s="27"/>
      <c r="S25" s="27"/>
      <c r="T25" s="27"/>
    </row>
    <row r="26" spans="1:22" ht="20.100000000000001" customHeight="1">
      <c r="A26" s="27"/>
      <c r="B26" s="674" t="str">
        <f>Legend!E81</f>
        <v>3.4. Job descriptions</v>
      </c>
      <c r="C26" s="675"/>
      <c r="D26" s="676"/>
      <c r="E26" s="193" t="str">
        <f>Q170</f>
        <v/>
      </c>
      <c r="F26" s="177">
        <f>Legend!I81</f>
        <v>0.02</v>
      </c>
      <c r="G26" s="29" t="str">
        <f t="shared" si="0"/>
        <v/>
      </c>
      <c r="H26" s="71" t="str">
        <f>IF(E26="","",M165)</f>
        <v/>
      </c>
      <c r="I26" s="71" t="str">
        <f>IF(E26="","",M166)</f>
        <v/>
      </c>
      <c r="J26" s="71" t="str">
        <f>IF(E26="","",M167)</f>
        <v/>
      </c>
      <c r="K26" s="71" t="str">
        <f>IF(E26="","",M168)</f>
        <v/>
      </c>
      <c r="L26" s="71" t="str">
        <f>IF(E26="","",M169)</f>
        <v/>
      </c>
      <c r="M26" s="27"/>
      <c r="N26" s="139" t="str">
        <f t="shared" si="1"/>
        <v/>
      </c>
      <c r="O26" s="27"/>
      <c r="P26" s="27"/>
      <c r="Q26" s="27"/>
      <c r="R26" s="27"/>
      <c r="S26" s="27"/>
      <c r="T26" s="27"/>
    </row>
    <row r="27" spans="1:22" ht="20.100000000000001" customHeight="1">
      <c r="A27" s="27"/>
      <c r="B27" s="674" t="str">
        <f>Legend!E82</f>
        <v>3.5. Staff training</v>
      </c>
      <c r="C27" s="675"/>
      <c r="D27" s="676"/>
      <c r="E27" s="193" t="str">
        <f>Q183</f>
        <v/>
      </c>
      <c r="F27" s="177">
        <f>Legend!I82</f>
        <v>5.0000000000000001E-3</v>
      </c>
      <c r="G27" s="29" t="str">
        <f t="shared" si="0"/>
        <v/>
      </c>
      <c r="H27" s="71" t="str">
        <f>IF(E27="","",M178)</f>
        <v/>
      </c>
      <c r="I27" s="71" t="str">
        <f>IF(E27="","",M179)</f>
        <v/>
      </c>
      <c r="J27" s="71" t="str">
        <f>IF(E27="","",M180)</f>
        <v/>
      </c>
      <c r="K27" s="71" t="str">
        <f>IF(E27="","",M181)</f>
        <v/>
      </c>
      <c r="L27" s="71" t="str">
        <f>IF(E27="","",M182)</f>
        <v/>
      </c>
      <c r="M27" s="27"/>
      <c r="N27" s="139" t="str">
        <f t="shared" si="1"/>
        <v/>
      </c>
      <c r="O27" s="27"/>
      <c r="P27" s="27"/>
      <c r="Q27" s="27"/>
      <c r="R27" s="27"/>
      <c r="S27" s="27"/>
      <c r="T27" s="27"/>
    </row>
    <row r="28" spans="1:22" ht="20.100000000000001" customHeight="1" thickBot="1">
      <c r="A28" s="27"/>
      <c r="B28" s="679" t="str">
        <f>Legend!E83</f>
        <v>{Insert Sub-Factor)</v>
      </c>
      <c r="C28" s="680"/>
      <c r="D28" s="680"/>
      <c r="E28" s="212" t="str">
        <f>Q196</f>
        <v/>
      </c>
      <c r="F28" s="238">
        <f>Legend!I83</f>
        <v>0</v>
      </c>
      <c r="G28" s="182" t="str">
        <f t="shared" si="0"/>
        <v/>
      </c>
      <c r="H28" s="183" t="str">
        <f>IF(E28="","",M191)</f>
        <v/>
      </c>
      <c r="I28" s="183" t="str">
        <f>IF(E28="","",M192)</f>
        <v/>
      </c>
      <c r="J28" s="183" t="str">
        <f>IF(E28="","",M193)</f>
        <v/>
      </c>
      <c r="K28" s="183" t="str">
        <f>IF(E28="","",M194)</f>
        <v/>
      </c>
      <c r="L28" s="183" t="str">
        <f>IF(E28="","",M195)</f>
        <v/>
      </c>
      <c r="M28" s="27"/>
      <c r="N28" s="138" t="str">
        <f t="shared" si="1"/>
        <v/>
      </c>
      <c r="O28" s="27"/>
      <c r="P28" s="27"/>
      <c r="Q28" s="27"/>
      <c r="R28" s="27"/>
      <c r="S28" s="27"/>
      <c r="T28" s="27"/>
    </row>
    <row r="29" spans="1:22" ht="20.100000000000001" customHeight="1" thickBot="1">
      <c r="A29" s="27"/>
      <c r="B29" s="684" t="str">
        <f>Legend!E85</f>
        <v>2.1. Meeting requirements in SOW</v>
      </c>
      <c r="C29" s="685"/>
      <c r="D29" s="686"/>
      <c r="E29" s="234" t="str">
        <f>IF('Requirements Evaluation'!E30&gt;0,'Requirements Evaluation'!E30,"")</f>
        <v/>
      </c>
      <c r="F29" s="235">
        <f>Legend!I85</f>
        <v>0</v>
      </c>
      <c r="G29" s="236" t="str">
        <f>IF(E29="","",'Requirements Evaluation'!K15)</f>
        <v/>
      </c>
      <c r="H29" s="237" t="str">
        <f>IF(E29="","",'Requirements Evaluation'!H30)</f>
        <v/>
      </c>
      <c r="I29" s="237" t="str">
        <f>IF(E29="","",'Requirements Evaluation'!I30)</f>
        <v/>
      </c>
      <c r="J29" s="237" t="str">
        <f>IF(E29="","",'Requirements Evaluation'!J30)</f>
        <v/>
      </c>
      <c r="K29" s="237" t="str">
        <f>IF(E29="","",'Requirements Evaluation'!K30)</f>
        <v/>
      </c>
      <c r="L29" s="237" t="str">
        <f>IF(E29="","",'Requirements Evaluation'!L30)</f>
        <v/>
      </c>
      <c r="M29" s="27"/>
      <c r="N29" s="139" t="str">
        <f>IF(E29="","",IF(E29&gt;79,"Outstanding (80-100)",IF(E29&gt;59,"Good (60-79)", IF(E29&gt;39,"Acceptable (40-59)",IF(E29&gt;19,"Marginal (20-39)","Unacceptable (0-19)")))))</f>
        <v/>
      </c>
      <c r="O29" s="27"/>
      <c r="P29" s="27"/>
      <c r="Q29" s="27"/>
      <c r="R29" s="27"/>
      <c r="S29" s="27"/>
      <c r="T29" s="27"/>
    </row>
    <row r="30" spans="1:22" ht="16.5" customHeight="1" thickBot="1">
      <c r="A30" s="27"/>
      <c r="B30" s="677" t="s">
        <v>26</v>
      </c>
      <c r="C30" s="678"/>
      <c r="D30" s="678"/>
      <c r="E30" s="208" t="str">
        <f>IF(G30=0,"",ROUND(G30/F30,0))</f>
        <v/>
      </c>
      <c r="F30" s="73">
        <f t="shared" ref="F30:L30" si="2">SUM(F18:F28)</f>
        <v>0.20000000000000004</v>
      </c>
      <c r="G30" s="84">
        <f t="shared" si="2"/>
        <v>0</v>
      </c>
      <c r="H30" s="74">
        <f t="shared" si="2"/>
        <v>0</v>
      </c>
      <c r="I30" s="74">
        <f t="shared" si="2"/>
        <v>0</v>
      </c>
      <c r="J30" s="74">
        <f t="shared" si="2"/>
        <v>0</v>
      </c>
      <c r="K30" s="74">
        <f t="shared" si="2"/>
        <v>0</v>
      </c>
      <c r="L30" s="75">
        <f t="shared" si="2"/>
        <v>0</v>
      </c>
      <c r="M30" s="27"/>
      <c r="N30" s="78" t="str">
        <f>IF(E30="","NO EVALUATION DONE",IF(COUNTIF(N18:N28,"unacceptable*")&gt;1,"NON-AWARDABLE",IF(AND((COUNTIF(N18:N28,"unacceptable*")=0),(COUNTIF(N18:N28,"marginal*")=0)),"MEETS REQUIREMENTS","REQUIRES ADDITIONAL EFFORT")))</f>
        <v>NO EVALUATION DONE</v>
      </c>
      <c r="O30" s="27"/>
      <c r="P30" s="27"/>
      <c r="Q30" s="27"/>
      <c r="R30" s="27"/>
      <c r="S30" s="27"/>
      <c r="T30" s="27"/>
    </row>
    <row r="31" spans="1:22" ht="17.25" customHeight="1" thickBot="1">
      <c r="A31" s="27"/>
      <c r="B31" s="27"/>
      <c r="C31" s="27"/>
      <c r="D31" s="27"/>
      <c r="E31" s="27"/>
      <c r="F31" s="27"/>
      <c r="G31" s="27"/>
      <c r="H31" s="27"/>
      <c r="I31" s="27"/>
      <c r="J31" s="27"/>
      <c r="K31" s="27"/>
      <c r="L31" s="27"/>
      <c r="M31" s="27"/>
      <c r="N31" s="27"/>
      <c r="O31" s="27"/>
      <c r="P31" s="27"/>
      <c r="Q31" s="27"/>
      <c r="R31" s="27"/>
      <c r="S31" s="27"/>
      <c r="T31" s="27"/>
    </row>
    <row r="32" spans="1:22" ht="6" customHeight="1">
      <c r="A32" s="27"/>
      <c r="B32" s="21"/>
      <c r="C32" s="22"/>
      <c r="D32" s="22"/>
      <c r="E32" s="22"/>
      <c r="F32" s="22"/>
      <c r="G32" s="22"/>
      <c r="H32" s="22"/>
      <c r="I32" s="22"/>
      <c r="J32" s="22"/>
      <c r="K32" s="22"/>
      <c r="L32" s="22"/>
      <c r="M32" s="22"/>
      <c r="N32" s="22"/>
      <c r="O32" s="22"/>
      <c r="P32" s="22"/>
      <c r="Q32" s="22"/>
      <c r="R32" s="22"/>
      <c r="S32" s="22"/>
      <c r="T32" s="27"/>
      <c r="U32" s="12"/>
      <c r="V32" s="12"/>
    </row>
    <row r="33" spans="1:22" ht="9.9" customHeight="1" thickBot="1">
      <c r="A33" s="27"/>
      <c r="B33" s="27"/>
      <c r="C33" s="27"/>
      <c r="D33" s="27"/>
      <c r="E33" s="27"/>
      <c r="F33" s="27"/>
      <c r="G33" s="27"/>
      <c r="H33" s="27"/>
      <c r="I33" s="27"/>
      <c r="J33" s="27"/>
      <c r="K33" s="27"/>
      <c r="L33" s="27"/>
      <c r="M33" s="27"/>
      <c r="N33" s="27"/>
      <c r="O33" s="27"/>
      <c r="P33" s="27"/>
      <c r="Q33" s="27"/>
      <c r="R33" s="27"/>
      <c r="S33" s="27"/>
      <c r="T33" s="27"/>
      <c r="U33" s="9"/>
      <c r="V33" s="9"/>
    </row>
    <row r="34" spans="1:22" ht="20.100000000000001" customHeight="1" thickBot="1">
      <c r="A34" s="27"/>
      <c r="B34" s="653" t="s">
        <v>39</v>
      </c>
      <c r="C34" s="654"/>
      <c r="D34" s="654"/>
      <c r="E34" s="654"/>
      <c r="F34" s="654"/>
      <c r="G34" s="654"/>
      <c r="H34" s="654"/>
      <c r="I34" s="654"/>
      <c r="J34" s="654"/>
      <c r="K34" s="654"/>
      <c r="L34" s="654"/>
      <c r="M34" s="654"/>
      <c r="N34" s="654"/>
      <c r="O34" s="654"/>
      <c r="P34" s="654"/>
      <c r="Q34" s="654"/>
      <c r="R34" s="654"/>
      <c r="S34" s="655"/>
      <c r="T34" s="27"/>
      <c r="U34" s="9"/>
      <c r="V34" s="9"/>
    </row>
    <row r="35" spans="1:22" ht="9.9" customHeight="1" thickBot="1">
      <c r="A35" s="27"/>
      <c r="B35" s="27"/>
      <c r="C35" s="27"/>
      <c r="D35" s="27"/>
      <c r="E35" s="27"/>
      <c r="F35" s="27"/>
      <c r="G35" s="27"/>
      <c r="H35" s="27"/>
      <c r="I35" s="27"/>
      <c r="J35" s="27"/>
      <c r="K35" s="27"/>
      <c r="L35" s="27"/>
      <c r="M35" s="27"/>
      <c r="N35" s="27"/>
      <c r="O35" s="27"/>
      <c r="P35" s="27"/>
      <c r="Q35" s="27"/>
      <c r="R35" s="27"/>
      <c r="S35" s="27"/>
      <c r="T35" s="27"/>
      <c r="U35" s="9"/>
      <c r="V35" s="9"/>
    </row>
    <row r="36" spans="1:22" ht="53.4" thickBot="1">
      <c r="A36" s="27"/>
      <c r="B36" s="609" t="s">
        <v>23</v>
      </c>
      <c r="C36" s="610"/>
      <c r="D36" s="656" t="s">
        <v>38</v>
      </c>
      <c r="E36" s="657"/>
      <c r="F36" s="624" t="s">
        <v>41</v>
      </c>
      <c r="G36" s="624"/>
      <c r="H36" s="624"/>
      <c r="I36" s="624"/>
      <c r="J36" s="624"/>
      <c r="K36" s="624"/>
      <c r="L36" s="47" t="s">
        <v>27</v>
      </c>
      <c r="M36" s="46" t="s">
        <v>52</v>
      </c>
      <c r="N36" s="48" t="s">
        <v>98</v>
      </c>
      <c r="O36" s="228" t="s">
        <v>42</v>
      </c>
      <c r="P36" s="229" t="s">
        <v>53</v>
      </c>
      <c r="Q36" s="46" t="s">
        <v>54</v>
      </c>
      <c r="R36" s="624" t="s">
        <v>40</v>
      </c>
      <c r="S36" s="625"/>
      <c r="T36" s="27"/>
      <c r="U36" s="9"/>
      <c r="V36" s="9"/>
    </row>
    <row r="37" spans="1:22" ht="99.9" customHeight="1" thickBot="1">
      <c r="A37" s="27"/>
      <c r="B37" s="587" t="str">
        <f>Legend!B73</f>
        <v>1. Corporate Qualifications</v>
      </c>
      <c r="C37" s="588"/>
      <c r="D37" s="613" t="str">
        <f>Legend!E73</f>
        <v>1.1. Organization's expertise</v>
      </c>
      <c r="E37" s="694"/>
      <c r="F37" s="639" t="s">
        <v>63</v>
      </c>
      <c r="G37" s="640"/>
      <c r="H37" s="640"/>
      <c r="I37" s="640"/>
      <c r="J37" s="640"/>
      <c r="K37" s="641"/>
      <c r="L37" s="36"/>
      <c r="M37" s="37"/>
      <c r="N37" s="38"/>
      <c r="O37" s="61" t="str">
        <f>IF(AND(M37&gt;1,M39&lt;=1,M40=0,M41=0),"Outstanding","Not Outstanding")</f>
        <v>Not Outstanding</v>
      </c>
      <c r="P37" s="62" t="str">
        <f>IF(O37="Outstanding","80-100","N/A")</f>
        <v>N/A</v>
      </c>
      <c r="Q37" s="137"/>
      <c r="R37" s="140" t="s">
        <v>168</v>
      </c>
      <c r="S37" s="202" t="s">
        <v>45</v>
      </c>
      <c r="T37" s="27"/>
      <c r="U37" s="9"/>
      <c r="V37" s="9"/>
    </row>
    <row r="38" spans="1:22" ht="99.9" customHeight="1">
      <c r="A38" s="27"/>
      <c r="B38" s="573" t="s">
        <v>17</v>
      </c>
      <c r="C38" s="597" t="str">
        <f>Legend!J73</f>
        <v>Describe the organization's expertise in area of the proposed scope of services and experience in operating any similar projects. A summary of similar current and completed projects should be included.</v>
      </c>
      <c r="D38" s="598"/>
      <c r="E38" s="599"/>
      <c r="F38" s="642" t="s">
        <v>213</v>
      </c>
      <c r="G38" s="643"/>
      <c r="H38" s="644"/>
      <c r="I38" s="644"/>
      <c r="J38" s="644"/>
      <c r="K38" s="644"/>
      <c r="L38" s="39"/>
      <c r="M38" s="20"/>
      <c r="N38" s="40"/>
      <c r="O38" s="63" t="str">
        <f>IF(AND(M37&gt;=1,M40=0,M41=0),"Good","Not Good")</f>
        <v>Not Good</v>
      </c>
      <c r="P38" s="64" t="str">
        <f>IF(O38="Good","60-79","N/A")</f>
        <v>N/A</v>
      </c>
      <c r="Q38" s="44"/>
      <c r="R38" s="141" t="s">
        <v>153</v>
      </c>
      <c r="S38" s="203" t="s">
        <v>47</v>
      </c>
      <c r="T38" s="27"/>
      <c r="U38" s="9"/>
      <c r="V38" s="9"/>
    </row>
    <row r="39" spans="1:22" ht="99.9" customHeight="1">
      <c r="A39" s="27"/>
      <c r="B39" s="574"/>
      <c r="C39" s="600"/>
      <c r="D39" s="601"/>
      <c r="E39" s="602"/>
      <c r="F39" s="642" t="s">
        <v>64</v>
      </c>
      <c r="G39" s="643"/>
      <c r="H39" s="644"/>
      <c r="I39" s="644"/>
      <c r="J39" s="644"/>
      <c r="K39" s="644"/>
      <c r="L39" s="39"/>
      <c r="M39" s="20"/>
      <c r="N39" s="40"/>
      <c r="O39" s="63" t="str">
        <f>IF(AND(M40=0,M41=0),"Acceptable","Not Acceptable")</f>
        <v>Acceptable</v>
      </c>
      <c r="P39" s="64" t="str">
        <f>IF(O39="Acceptable","40-59","N/A")</f>
        <v>40-59</v>
      </c>
      <c r="Q39" s="44"/>
      <c r="R39" s="142" t="s">
        <v>158</v>
      </c>
      <c r="S39" s="204" t="s">
        <v>49</v>
      </c>
      <c r="T39" s="27"/>
      <c r="U39" s="9"/>
      <c r="V39" s="9"/>
    </row>
    <row r="40" spans="1:22" ht="99.9" customHeight="1" thickBot="1">
      <c r="A40" s="27"/>
      <c r="B40" s="574"/>
      <c r="C40" s="603"/>
      <c r="D40" s="604"/>
      <c r="E40" s="605"/>
      <c r="F40" s="642" t="s">
        <v>65</v>
      </c>
      <c r="G40" s="643"/>
      <c r="H40" s="644"/>
      <c r="I40" s="644"/>
      <c r="J40" s="644"/>
      <c r="K40" s="644"/>
      <c r="L40" s="39"/>
      <c r="M40" s="20"/>
      <c r="N40" s="41"/>
      <c r="O40" s="63" t="str">
        <f>IF(OR(AND(M40&gt;=0,M41=1),AND(M40&gt;0,M41=0)),"Marginal","Not Marginal")</f>
        <v>Not Marginal</v>
      </c>
      <c r="P40" s="64" t="str">
        <f>IF(O40="Marginal","20-39","N/A")</f>
        <v>N/A</v>
      </c>
      <c r="Q40" s="44"/>
      <c r="R40" s="209" t="s">
        <v>159</v>
      </c>
      <c r="S40" s="210" t="s">
        <v>50</v>
      </c>
      <c r="T40" s="27"/>
      <c r="U40" s="9"/>
      <c r="V40" s="9"/>
    </row>
    <row r="41" spans="1:22" ht="99.9" customHeight="1" thickBot="1">
      <c r="A41" s="27"/>
      <c r="B41" s="230" t="s">
        <v>177</v>
      </c>
      <c r="C41" s="570" t="str">
        <f>Legend!S73</f>
        <v>Does the proposal communicate adequate experience in providing the needed services? What is the quality of explanation? Does it provide summary of similar projects?</v>
      </c>
      <c r="D41" s="571"/>
      <c r="E41" s="572"/>
      <c r="F41" s="620" t="s">
        <v>66</v>
      </c>
      <c r="G41" s="621"/>
      <c r="H41" s="622"/>
      <c r="I41" s="622"/>
      <c r="J41" s="622"/>
      <c r="K41" s="622"/>
      <c r="L41" s="42"/>
      <c r="M41" s="35"/>
      <c r="N41" s="43"/>
      <c r="O41" s="65" t="str">
        <f>IF(AND(M41&gt;=1),"Unacceptable","Not Unacceptable")</f>
        <v>Not Unacceptable</v>
      </c>
      <c r="P41" s="66" t="str">
        <f>IF(O41="Unacceptable","0-19","N/A")</f>
        <v>N/A</v>
      </c>
      <c r="Q41" s="45"/>
      <c r="R41" s="144" t="s">
        <v>51</v>
      </c>
      <c r="S41" s="206" t="s">
        <v>152</v>
      </c>
      <c r="T41" s="27"/>
      <c r="U41" s="9"/>
      <c r="V41" s="9"/>
    </row>
    <row r="42" spans="1:22" ht="20.100000000000001" customHeight="1" thickBot="1">
      <c r="A42" s="27"/>
      <c r="B42" s="592" t="s">
        <v>43</v>
      </c>
      <c r="C42" s="623"/>
      <c r="D42" s="623"/>
      <c r="E42" s="623"/>
      <c r="F42" s="623"/>
      <c r="G42" s="623"/>
      <c r="H42" s="623"/>
      <c r="I42" s="623"/>
      <c r="J42" s="623"/>
      <c r="K42" s="623"/>
      <c r="L42" s="623"/>
      <c r="M42" s="623"/>
      <c r="N42" s="623"/>
      <c r="O42" s="623"/>
      <c r="P42" s="623"/>
      <c r="Q42" s="57" t="str">
        <f>IF(AND(Q37="",Q38="",Q39="",Q40="",Q41=""),"",SUM(Q37:Q41))</f>
        <v/>
      </c>
      <c r="R42" s="683"/>
      <c r="S42" s="625"/>
      <c r="T42" s="27"/>
      <c r="U42" s="9"/>
      <c r="V42" s="9"/>
    </row>
    <row r="43" spans="1:22" ht="99.9" customHeight="1">
      <c r="A43" s="27"/>
      <c r="B43" s="615" t="s">
        <v>83</v>
      </c>
      <c r="C43" s="616"/>
      <c r="D43" s="631" t="s">
        <v>55</v>
      </c>
      <c r="E43" s="632"/>
      <c r="F43" s="632"/>
      <c r="G43" s="632"/>
      <c r="H43" s="632"/>
      <c r="I43" s="632"/>
      <c r="J43" s="632"/>
      <c r="K43" s="632"/>
      <c r="L43" s="632"/>
      <c r="M43" s="633"/>
      <c r="N43" s="626"/>
      <c r="O43" s="627"/>
      <c r="P43" s="627"/>
      <c r="Q43" s="627"/>
      <c r="R43" s="627"/>
      <c r="S43" s="628"/>
      <c r="T43" s="27"/>
      <c r="U43" s="9"/>
      <c r="V43" s="9"/>
    </row>
    <row r="44" spans="1:22" ht="99.9" customHeight="1" thickBot="1">
      <c r="A44" s="27"/>
      <c r="B44" s="629"/>
      <c r="C44" s="630"/>
      <c r="D44" s="634" t="s">
        <v>56</v>
      </c>
      <c r="E44" s="635"/>
      <c r="F44" s="635"/>
      <c r="G44" s="635"/>
      <c r="H44" s="635"/>
      <c r="I44" s="635"/>
      <c r="J44" s="635"/>
      <c r="K44" s="635"/>
      <c r="L44" s="635"/>
      <c r="M44" s="636"/>
      <c r="N44" s="617"/>
      <c r="O44" s="618"/>
      <c r="P44" s="618"/>
      <c r="Q44" s="618"/>
      <c r="R44" s="618"/>
      <c r="S44" s="619"/>
      <c r="T44" s="27"/>
      <c r="U44" s="9"/>
      <c r="V44" s="9"/>
    </row>
    <row r="45" spans="1:22" ht="24.9" customHeight="1">
      <c r="A45" s="27"/>
      <c r="B45" s="592"/>
      <c r="C45" s="593"/>
      <c r="D45" s="593"/>
      <c r="E45" s="593"/>
      <c r="F45" s="593"/>
      <c r="G45" s="593"/>
      <c r="H45" s="593"/>
      <c r="I45" s="593"/>
      <c r="J45" s="593"/>
      <c r="K45" s="593"/>
      <c r="L45" s="593"/>
      <c r="M45" s="593"/>
      <c r="N45" s="593"/>
      <c r="O45" s="593"/>
      <c r="P45" s="593"/>
      <c r="Q45" s="593"/>
      <c r="R45" s="593"/>
      <c r="S45" s="593"/>
      <c r="T45" s="27"/>
      <c r="U45" s="9"/>
      <c r="V45" s="9"/>
    </row>
    <row r="46" spans="1:22" ht="9.9" customHeight="1" thickBot="1">
      <c r="A46" s="27"/>
      <c r="B46" s="27"/>
      <c r="C46" s="27"/>
      <c r="D46" s="27"/>
      <c r="E46" s="27"/>
      <c r="F46" s="27"/>
      <c r="G46" s="27"/>
      <c r="H46" s="27"/>
      <c r="I46" s="27"/>
      <c r="J46" s="27"/>
      <c r="K46" s="27"/>
      <c r="L46" s="27"/>
      <c r="M46" s="27"/>
      <c r="N46" s="27"/>
      <c r="O46" s="27"/>
      <c r="P46" s="27"/>
      <c r="Q46" s="27"/>
      <c r="R46" s="27"/>
      <c r="S46" s="27"/>
      <c r="T46" s="27"/>
      <c r="U46" s="9"/>
      <c r="V46" s="9"/>
    </row>
    <row r="47" spans="1:22" ht="20.100000000000001" customHeight="1" thickBot="1">
      <c r="A47" s="27"/>
      <c r="B47" s="653" t="str">
        <f>B34</f>
        <v>Section 2. RFP Technical Proposal Evaluation</v>
      </c>
      <c r="C47" s="654"/>
      <c r="D47" s="654"/>
      <c r="E47" s="654"/>
      <c r="F47" s="654"/>
      <c r="G47" s="654"/>
      <c r="H47" s="654"/>
      <c r="I47" s="654"/>
      <c r="J47" s="654"/>
      <c r="K47" s="654"/>
      <c r="L47" s="654"/>
      <c r="M47" s="654"/>
      <c r="N47" s="654"/>
      <c r="O47" s="654"/>
      <c r="P47" s="654"/>
      <c r="Q47" s="654"/>
      <c r="R47" s="654"/>
      <c r="S47" s="655"/>
      <c r="T47" s="27"/>
      <c r="U47" s="9"/>
      <c r="V47" s="9"/>
    </row>
    <row r="48" spans="1:22" ht="9.9" customHeight="1" thickBot="1">
      <c r="A48" s="27"/>
      <c r="B48" s="27"/>
      <c r="C48" s="27"/>
      <c r="D48" s="27"/>
      <c r="E48" s="27"/>
      <c r="F48" s="27"/>
      <c r="G48" s="27"/>
      <c r="H48" s="27"/>
      <c r="I48" s="27"/>
      <c r="J48" s="27"/>
      <c r="K48" s="27"/>
      <c r="L48" s="27"/>
      <c r="M48" s="27"/>
      <c r="N48" s="27"/>
      <c r="O48" s="27"/>
      <c r="P48" s="27"/>
      <c r="Q48" s="27"/>
      <c r="R48" s="27"/>
      <c r="S48" s="27"/>
      <c r="T48" s="27"/>
      <c r="U48" s="9"/>
      <c r="V48" s="9"/>
    </row>
    <row r="49" spans="1:22" ht="58.5" customHeight="1" thickBot="1">
      <c r="A49" s="27"/>
      <c r="B49" s="609" t="s">
        <v>23</v>
      </c>
      <c r="C49" s="610"/>
      <c r="D49" s="656" t="s">
        <v>38</v>
      </c>
      <c r="E49" s="657"/>
      <c r="F49" s="624" t="s">
        <v>41</v>
      </c>
      <c r="G49" s="624"/>
      <c r="H49" s="624"/>
      <c r="I49" s="624"/>
      <c r="J49" s="624"/>
      <c r="K49" s="624"/>
      <c r="L49" s="47" t="s">
        <v>27</v>
      </c>
      <c r="M49" s="46" t="s">
        <v>52</v>
      </c>
      <c r="N49" s="48" t="s">
        <v>44</v>
      </c>
      <c r="O49" s="228" t="s">
        <v>42</v>
      </c>
      <c r="P49" s="229" t="s">
        <v>53</v>
      </c>
      <c r="Q49" s="46" t="s">
        <v>54</v>
      </c>
      <c r="R49" s="624" t="s">
        <v>40</v>
      </c>
      <c r="S49" s="625"/>
      <c r="T49" s="27"/>
      <c r="U49" s="9"/>
      <c r="V49" s="9"/>
    </row>
    <row r="50" spans="1:22" ht="99.9" customHeight="1" thickBot="1">
      <c r="A50" s="27"/>
      <c r="B50" s="587" t="str">
        <f>Legend!B74</f>
        <v>1. Corporate Qualifications</v>
      </c>
      <c r="C50" s="588"/>
      <c r="D50" s="613" t="str">
        <f>Legend!E74</f>
        <v>1.2. Evidence of capability</v>
      </c>
      <c r="E50" s="694"/>
      <c r="F50" s="639" t="s">
        <v>63</v>
      </c>
      <c r="G50" s="640"/>
      <c r="H50" s="640"/>
      <c r="I50" s="640"/>
      <c r="J50" s="640"/>
      <c r="K50" s="641"/>
      <c r="L50" s="49"/>
      <c r="M50" s="50"/>
      <c r="N50" s="51"/>
      <c r="O50" s="61" t="str">
        <f>IF(AND(M50&gt;1,M52&lt;=1,M53=0,M54=0),"Outstanding","Not Outstanding")</f>
        <v>Not Outstanding</v>
      </c>
      <c r="P50" s="62" t="str">
        <f>IF(O50="Outstanding","80-100","N/A")</f>
        <v>N/A</v>
      </c>
      <c r="Q50" s="137"/>
      <c r="R50" s="140" t="s">
        <v>168</v>
      </c>
      <c r="S50" s="202" t="s">
        <v>45</v>
      </c>
      <c r="T50" s="27"/>
    </row>
    <row r="51" spans="1:22" ht="99.9" customHeight="1">
      <c r="A51" s="27"/>
      <c r="B51" s="573" t="s">
        <v>17</v>
      </c>
      <c r="C51" s="575" t="str">
        <f>Legend!J74</f>
        <v xml:space="preserve">Provide evidence that organization has the capability to administer all financial and programmatic aspects of this program; for example, federal, state, local government oversight reports and audits. 
1) If agency has current or previous contracts with the State , the Evaluation/Selection Review Committee will consider these additional references and may contact each of these sources.  Information regarding bidder performance gathered from these sources may be included in the Committee's deliberations and factored in the final scoring of the bid.
2) Agency must provide a copy of the last independent A-133 audit, if it is required to conduct A-133 audit according to the federal requirements (non-federal organizations that expend $300,000, $500,000 for fiscal years ending after December 31, 2003, or more in a year in federal funds). If your A-133 audit resulted in administrative findings or corrective actions, the findings/corrective actions must be included in your submission to us along with your organization’s response to those findings. </v>
      </c>
      <c r="D51" s="576"/>
      <c r="E51" s="577"/>
      <c r="F51" s="642" t="s">
        <v>212</v>
      </c>
      <c r="G51" s="643"/>
      <c r="H51" s="644"/>
      <c r="I51" s="644"/>
      <c r="J51" s="644"/>
      <c r="K51" s="644"/>
      <c r="L51" s="52"/>
      <c r="M51" s="53"/>
      <c r="N51" s="40"/>
      <c r="O51" s="63" t="str">
        <f>IF(AND(M50&gt;=1,M53=0,M54=0),"Good","Not Good")</f>
        <v>Not Good</v>
      </c>
      <c r="P51" s="64" t="str">
        <f>IF(O51="Good","60-79","N/A")</f>
        <v>N/A</v>
      </c>
      <c r="Q51" s="44"/>
      <c r="R51" s="141" t="s">
        <v>154</v>
      </c>
      <c r="S51" s="203" t="s">
        <v>47</v>
      </c>
      <c r="T51" s="27"/>
    </row>
    <row r="52" spans="1:22" ht="105" customHeight="1">
      <c r="A52" s="27"/>
      <c r="B52" s="574"/>
      <c r="C52" s="578"/>
      <c r="D52" s="579"/>
      <c r="E52" s="580"/>
      <c r="F52" s="642" t="s">
        <v>64</v>
      </c>
      <c r="G52" s="643"/>
      <c r="H52" s="644"/>
      <c r="I52" s="644"/>
      <c r="J52" s="644"/>
      <c r="K52" s="644"/>
      <c r="L52" s="52"/>
      <c r="M52" s="53"/>
      <c r="N52" s="40"/>
      <c r="O52" s="63" t="str">
        <f>IF(AND(M53=0,M54=0),"Acceptable","Not Acceptable")</f>
        <v>Acceptable</v>
      </c>
      <c r="P52" s="64" t="str">
        <f>IF(O52="Acceptable","40-59","N/A")</f>
        <v>40-59</v>
      </c>
      <c r="Q52" s="44"/>
      <c r="R52" s="142" t="s">
        <v>160</v>
      </c>
      <c r="S52" s="204" t="s">
        <v>49</v>
      </c>
      <c r="T52" s="27"/>
    </row>
    <row r="53" spans="1:22" ht="99.9" customHeight="1" thickBot="1">
      <c r="A53" s="27"/>
      <c r="B53" s="574"/>
      <c r="C53" s="581"/>
      <c r="D53" s="582"/>
      <c r="E53" s="583"/>
      <c r="F53" s="642" t="s">
        <v>65</v>
      </c>
      <c r="G53" s="643"/>
      <c r="H53" s="644"/>
      <c r="I53" s="644"/>
      <c r="J53" s="644"/>
      <c r="K53" s="644"/>
      <c r="L53" s="52"/>
      <c r="M53" s="53"/>
      <c r="N53" s="41"/>
      <c r="O53" s="63" t="str">
        <f>IF(OR(AND(M53&gt;=0,M54=1),AND(M53&gt;0,M54=0)),"Marginal","Not Marginal")</f>
        <v>Not Marginal</v>
      </c>
      <c r="P53" s="64" t="str">
        <f>IF(O53="Marginal","20-39","N/A")</f>
        <v>N/A</v>
      </c>
      <c r="Q53" s="44"/>
      <c r="R53" s="209" t="s">
        <v>159</v>
      </c>
      <c r="S53" s="210" t="s">
        <v>50</v>
      </c>
      <c r="T53" s="27"/>
    </row>
    <row r="54" spans="1:22" ht="99.9" customHeight="1" thickBot="1">
      <c r="A54" s="27"/>
      <c r="B54" s="230" t="s">
        <v>177</v>
      </c>
      <c r="C54" s="584" t="str">
        <f>Legend!S74</f>
        <v>Did the organization provide evidence of capability to administer the service? What kind of evidence? Did the organization provide A-133 Audit? Did the audit  identify findings and if yes, did the organization provide explanation of corrective actions to the findings?</v>
      </c>
      <c r="D54" s="585"/>
      <c r="E54" s="586"/>
      <c r="F54" s="620" t="s">
        <v>66</v>
      </c>
      <c r="G54" s="621"/>
      <c r="H54" s="622"/>
      <c r="I54" s="622"/>
      <c r="J54" s="622"/>
      <c r="K54" s="622"/>
      <c r="L54" s="54"/>
      <c r="M54" s="55"/>
      <c r="N54" s="56"/>
      <c r="O54" s="65" t="str">
        <f>IF(AND(M54&gt;=1),"Unacceptable","Not Unacceptable")</f>
        <v>Not Unacceptable</v>
      </c>
      <c r="P54" s="66" t="str">
        <f>IF(O54="Unacceptable","0-19","N/A")</f>
        <v>N/A</v>
      </c>
      <c r="Q54" s="45"/>
      <c r="R54" s="144" t="s">
        <v>51</v>
      </c>
      <c r="S54" s="206" t="s">
        <v>152</v>
      </c>
      <c r="T54" s="27"/>
    </row>
    <row r="55" spans="1:22" ht="20.100000000000001" customHeight="1" thickBot="1">
      <c r="A55" s="27"/>
      <c r="B55" s="592" t="s">
        <v>43</v>
      </c>
      <c r="C55" s="623"/>
      <c r="D55" s="623"/>
      <c r="E55" s="623"/>
      <c r="F55" s="623"/>
      <c r="G55" s="623"/>
      <c r="H55" s="623"/>
      <c r="I55" s="623"/>
      <c r="J55" s="623"/>
      <c r="K55" s="623"/>
      <c r="L55" s="623"/>
      <c r="M55" s="623"/>
      <c r="N55" s="623"/>
      <c r="O55" s="623"/>
      <c r="P55" s="623"/>
      <c r="Q55" s="57" t="str">
        <f>IF(AND(Q50="",Q51="",Q52="",Q53="",Q54=""),"",SUM(Q50:Q54))</f>
        <v/>
      </c>
      <c r="R55" s="624"/>
      <c r="S55" s="625"/>
      <c r="T55" s="27"/>
    </row>
    <row r="56" spans="1:22" ht="99.9" customHeight="1">
      <c r="A56" s="27"/>
      <c r="B56" s="615" t="s">
        <v>83</v>
      </c>
      <c r="C56" s="616"/>
      <c r="D56" s="631" t="s">
        <v>55</v>
      </c>
      <c r="E56" s="632"/>
      <c r="F56" s="632"/>
      <c r="G56" s="632"/>
      <c r="H56" s="632"/>
      <c r="I56" s="632"/>
      <c r="J56" s="632"/>
      <c r="K56" s="632"/>
      <c r="L56" s="632"/>
      <c r="M56" s="633"/>
      <c r="N56" s="626"/>
      <c r="O56" s="627"/>
      <c r="P56" s="627"/>
      <c r="Q56" s="627"/>
      <c r="R56" s="627"/>
      <c r="S56" s="628"/>
      <c r="T56" s="27"/>
    </row>
    <row r="57" spans="1:22" ht="99.9" customHeight="1" thickBot="1">
      <c r="A57" s="27"/>
      <c r="B57" s="629"/>
      <c r="C57" s="630"/>
      <c r="D57" s="634" t="s">
        <v>56</v>
      </c>
      <c r="E57" s="635"/>
      <c r="F57" s="635"/>
      <c r="G57" s="635"/>
      <c r="H57" s="635"/>
      <c r="I57" s="635"/>
      <c r="J57" s="635"/>
      <c r="K57" s="635"/>
      <c r="L57" s="635"/>
      <c r="M57" s="636"/>
      <c r="N57" s="617"/>
      <c r="O57" s="618"/>
      <c r="P57" s="618"/>
      <c r="Q57" s="618"/>
      <c r="R57" s="618"/>
      <c r="S57" s="619"/>
      <c r="T57" s="27"/>
    </row>
    <row r="58" spans="1:22" ht="24.9" customHeight="1">
      <c r="A58" s="27"/>
      <c r="B58" s="592"/>
      <c r="C58" s="593"/>
      <c r="D58" s="593"/>
      <c r="E58" s="593"/>
      <c r="F58" s="593"/>
      <c r="G58" s="593"/>
      <c r="H58" s="593"/>
      <c r="I58" s="593"/>
      <c r="J58" s="593"/>
      <c r="K58" s="593"/>
      <c r="L58" s="593"/>
      <c r="M58" s="593"/>
      <c r="N58" s="593"/>
      <c r="O58" s="593"/>
      <c r="P58" s="593"/>
      <c r="Q58" s="593"/>
      <c r="R58" s="593"/>
      <c r="S58" s="593"/>
      <c r="T58" s="27"/>
    </row>
    <row r="59" spans="1:22" ht="9.9" customHeight="1" thickBot="1">
      <c r="A59" s="27"/>
      <c r="B59" s="27"/>
      <c r="C59" s="27"/>
      <c r="D59" s="27"/>
      <c r="E59" s="27"/>
      <c r="F59" s="27"/>
      <c r="G59" s="27"/>
      <c r="H59" s="27"/>
      <c r="I59" s="27"/>
      <c r="J59" s="27"/>
      <c r="K59" s="27"/>
      <c r="L59" s="27"/>
      <c r="M59" s="27"/>
      <c r="N59" s="27"/>
      <c r="O59" s="27"/>
      <c r="P59" s="27"/>
      <c r="Q59" s="27"/>
      <c r="R59" s="27"/>
      <c r="S59" s="27"/>
      <c r="T59" s="27"/>
    </row>
    <row r="60" spans="1:22" ht="18" customHeight="1" thickBot="1">
      <c r="A60" s="27"/>
      <c r="B60" s="659" t="str">
        <f>B34</f>
        <v>Section 2. RFP Technical Proposal Evaluation</v>
      </c>
      <c r="C60" s="660"/>
      <c r="D60" s="660"/>
      <c r="E60" s="660"/>
      <c r="F60" s="660"/>
      <c r="G60" s="660"/>
      <c r="H60" s="660"/>
      <c r="I60" s="660"/>
      <c r="J60" s="660"/>
      <c r="K60" s="660"/>
      <c r="L60" s="660"/>
      <c r="M60" s="660"/>
      <c r="N60" s="660"/>
      <c r="O60" s="660"/>
      <c r="P60" s="660"/>
      <c r="Q60" s="660"/>
      <c r="R60" s="660"/>
      <c r="S60" s="661"/>
      <c r="T60" s="27"/>
    </row>
    <row r="61" spans="1:22" ht="18.75" customHeight="1" thickBot="1">
      <c r="A61" s="27"/>
      <c r="B61" s="27"/>
      <c r="C61" s="27"/>
      <c r="D61" s="27"/>
      <c r="E61" s="27"/>
      <c r="F61" s="27"/>
      <c r="G61" s="27"/>
      <c r="H61" s="27"/>
      <c r="I61" s="27"/>
      <c r="J61" s="27"/>
      <c r="K61" s="27"/>
      <c r="L61" s="27"/>
      <c r="M61" s="27"/>
      <c r="N61" s="27"/>
      <c r="O61" s="27"/>
      <c r="P61" s="27"/>
      <c r="Q61" s="27"/>
      <c r="R61" s="27"/>
      <c r="S61" s="27"/>
      <c r="T61" s="27"/>
    </row>
    <row r="62" spans="1:22" ht="18.75" customHeight="1" thickBot="1">
      <c r="A62" s="27"/>
      <c r="B62" s="609" t="s">
        <v>23</v>
      </c>
      <c r="C62" s="610"/>
      <c r="D62" s="611" t="s">
        <v>38</v>
      </c>
      <c r="E62" s="612"/>
      <c r="F62" s="624" t="s">
        <v>17</v>
      </c>
      <c r="G62" s="624"/>
      <c r="H62" s="624"/>
      <c r="I62" s="624"/>
      <c r="J62" s="624"/>
      <c r="K62" s="624"/>
      <c r="L62" s="690" t="s">
        <v>175</v>
      </c>
      <c r="M62" s="610"/>
      <c r="N62" s="460"/>
      <c r="O62" s="27"/>
      <c r="P62" s="27"/>
      <c r="Q62" s="27"/>
      <c r="R62" s="27"/>
      <c r="S62" s="27"/>
      <c r="T62" s="27"/>
    </row>
    <row r="63" spans="1:22" ht="129.75" customHeight="1" thickBot="1">
      <c r="A63" s="27"/>
      <c r="B63" s="587" t="str">
        <f>Legend!B85</f>
        <v>2. Work Plan</v>
      </c>
      <c r="C63" s="588"/>
      <c r="D63" s="613" t="str">
        <f>Legend!E85</f>
        <v>2.1. Meeting requirements in SOW</v>
      </c>
      <c r="E63" s="614"/>
      <c r="F63" s="695" t="str">
        <f>Legend!J85</f>
        <v>This section must explain your approach for operating a program, which meets the Statement of Work requirements. At a minimum, the Work Plan description must provide information that describes how you will meet the criteria for each of the  requirements listed in the SOW section 3.0 and submit SCAP Cost Sheet (available in the SOW Appendix B).                                                                                                                                                    The SOW defines the scope of work for this service, applicable documents, requirements, monitoring methods and other relevant information. These specifications will provide important guidelines for the development of your proposal. Please read them carefully. It is expected that the Work Plan, staff qualifications and budget will be consistent with the SOW outlined in Appendix A. The SOW is in the RFP pages 56-76.</v>
      </c>
      <c r="G63" s="696"/>
      <c r="H63" s="697"/>
      <c r="I63" s="697"/>
      <c r="J63" s="697"/>
      <c r="K63" s="697"/>
      <c r="L63" s="691" t="str">
        <f>Legend!S85</f>
        <v>Does the proposal adequately address all key aspects in the SOW? Does the proposal communicate an understanding of the needed services, regulations pertaining to the services? Does the proposal adequately communicate availability of required resources (including staff)? Has the proposer provided applicable licensing and certifications relative to the needed services? Des the proposal communicate a logical work flow? Are the proposed timelines realistic? If the proposal identifies the use of subcontractors, are their roles and qualifications adequately identified?</v>
      </c>
      <c r="M63" s="692"/>
      <c r="N63" s="693"/>
      <c r="O63" s="27"/>
      <c r="P63" s="27"/>
      <c r="Q63" s="27"/>
      <c r="R63" s="27"/>
      <c r="S63" s="27"/>
      <c r="T63" s="27"/>
    </row>
    <row r="64" spans="1:22" ht="18.75" customHeight="1" thickBot="1">
      <c r="A64" s="27"/>
      <c r="B64" s="27"/>
      <c r="C64" s="27"/>
      <c r="D64" s="27"/>
      <c r="E64" s="27"/>
      <c r="F64" s="27"/>
      <c r="G64" s="27"/>
      <c r="H64" s="27"/>
      <c r="I64" s="27"/>
      <c r="J64" s="27"/>
      <c r="K64" s="27"/>
      <c r="L64" s="27"/>
      <c r="M64" s="27"/>
      <c r="N64" s="27"/>
      <c r="O64" s="27"/>
      <c r="P64" s="27"/>
      <c r="Q64" s="27"/>
      <c r="R64" s="27"/>
      <c r="S64" s="27"/>
      <c r="T64" s="27"/>
    </row>
    <row r="65" spans="1:20" ht="18.75" customHeight="1" thickBot="1">
      <c r="A65" s="27"/>
      <c r="B65" s="589" t="s">
        <v>209</v>
      </c>
      <c r="C65" s="590"/>
      <c r="D65" s="590"/>
      <c r="E65" s="590"/>
      <c r="F65" s="590"/>
      <c r="G65" s="590"/>
      <c r="H65" s="590"/>
      <c r="I65" s="590"/>
      <c r="J65" s="590"/>
      <c r="K65" s="590"/>
      <c r="L65" s="590"/>
      <c r="M65" s="590"/>
      <c r="N65" s="590"/>
      <c r="O65" s="590"/>
      <c r="P65" s="590"/>
      <c r="Q65" s="590"/>
      <c r="R65" s="590"/>
      <c r="S65" s="591"/>
      <c r="T65" s="27"/>
    </row>
    <row r="66" spans="1:20" ht="18.75" customHeight="1">
      <c r="A66" s="27"/>
      <c r="B66" s="27"/>
      <c r="C66" s="27"/>
      <c r="D66" s="27"/>
      <c r="E66" s="27"/>
      <c r="F66" s="27"/>
      <c r="G66" s="27"/>
      <c r="H66" s="27"/>
      <c r="I66" s="27"/>
      <c r="J66" s="27"/>
      <c r="K66" s="27"/>
      <c r="L66" s="27"/>
      <c r="M66" s="27"/>
      <c r="N66" s="27"/>
      <c r="O66" s="27"/>
      <c r="P66" s="27"/>
      <c r="Q66" s="27"/>
      <c r="R66" s="27"/>
      <c r="S66" s="27"/>
      <c r="T66" s="27"/>
    </row>
    <row r="67" spans="1:20" ht="18.75" customHeight="1">
      <c r="A67" s="27"/>
      <c r="B67" s="592"/>
      <c r="C67" s="667"/>
      <c r="D67" s="667"/>
      <c r="E67" s="667"/>
      <c r="F67" s="667"/>
      <c r="G67" s="667"/>
      <c r="H67" s="667"/>
      <c r="I67" s="667"/>
      <c r="J67" s="667"/>
      <c r="K67" s="667"/>
      <c r="L67" s="667"/>
      <c r="M67" s="667"/>
      <c r="N67" s="667"/>
      <c r="O67" s="667"/>
      <c r="P67" s="667"/>
      <c r="Q67" s="667"/>
      <c r="R67" s="667"/>
      <c r="S67" s="667"/>
      <c r="T67" s="27"/>
    </row>
    <row r="68" spans="1:20" ht="99.9" customHeight="1" thickBot="1">
      <c r="A68" s="27"/>
      <c r="B68" s="615" t="s">
        <v>83</v>
      </c>
      <c r="C68" s="616"/>
      <c r="D68" s="594" t="s">
        <v>119</v>
      </c>
      <c r="E68" s="595"/>
      <c r="F68" s="595"/>
      <c r="G68" s="595"/>
      <c r="H68" s="595"/>
      <c r="I68" s="595"/>
      <c r="J68" s="595"/>
      <c r="K68" s="595"/>
      <c r="L68" s="595"/>
      <c r="M68" s="596"/>
      <c r="N68" s="664"/>
      <c r="O68" s="665"/>
      <c r="P68" s="665"/>
      <c r="Q68" s="665"/>
      <c r="R68" s="665"/>
      <c r="S68" s="666"/>
      <c r="T68" s="27"/>
    </row>
    <row r="69" spans="1:20" ht="18.75" customHeight="1">
      <c r="A69" s="27"/>
      <c r="B69" s="592"/>
      <c r="C69" s="593"/>
      <c r="D69" s="593"/>
      <c r="E69" s="593"/>
      <c r="F69" s="593"/>
      <c r="G69" s="593"/>
      <c r="H69" s="593"/>
      <c r="I69" s="593"/>
      <c r="J69" s="593"/>
      <c r="K69" s="593"/>
      <c r="L69" s="593"/>
      <c r="M69" s="593"/>
      <c r="N69" s="593"/>
      <c r="O69" s="593"/>
      <c r="P69" s="593"/>
      <c r="Q69" s="593"/>
      <c r="R69" s="593"/>
      <c r="S69" s="593"/>
      <c r="T69" s="27"/>
    </row>
    <row r="70" spans="1:20" ht="20.100000000000001" customHeight="1">
      <c r="A70" s="27"/>
      <c r="B70" s="27"/>
      <c r="C70" s="27"/>
      <c r="D70" s="27"/>
      <c r="E70" s="27"/>
      <c r="F70" s="27"/>
      <c r="G70" s="27"/>
      <c r="H70" s="27"/>
      <c r="I70" s="27"/>
      <c r="J70" s="27"/>
      <c r="K70" s="27"/>
      <c r="L70" s="27"/>
      <c r="M70" s="27"/>
      <c r="N70" s="27"/>
      <c r="O70" s="27"/>
      <c r="P70" s="27"/>
      <c r="Q70" s="27"/>
      <c r="R70" s="27"/>
      <c r="S70" s="27"/>
      <c r="T70" s="27"/>
    </row>
    <row r="71" spans="1:20" ht="53.4" hidden="1" thickBot="1">
      <c r="A71" s="27"/>
      <c r="B71" s="609" t="s">
        <v>23</v>
      </c>
      <c r="C71" s="610"/>
      <c r="D71" s="656" t="s">
        <v>38</v>
      </c>
      <c r="E71" s="657"/>
      <c r="F71" s="624" t="s">
        <v>41</v>
      </c>
      <c r="G71" s="624"/>
      <c r="H71" s="624"/>
      <c r="I71" s="624"/>
      <c r="J71" s="624"/>
      <c r="K71" s="658"/>
      <c r="L71" s="47" t="s">
        <v>27</v>
      </c>
      <c r="M71" s="46" t="s">
        <v>52</v>
      </c>
      <c r="N71" s="48" t="s">
        <v>44</v>
      </c>
      <c r="O71" s="228" t="s">
        <v>42</v>
      </c>
      <c r="P71" s="229" t="s">
        <v>53</v>
      </c>
      <c r="Q71" s="46" t="s">
        <v>54</v>
      </c>
      <c r="R71" s="624" t="s">
        <v>40</v>
      </c>
      <c r="S71" s="625"/>
      <c r="T71" s="27"/>
    </row>
    <row r="72" spans="1:20" ht="99.9" hidden="1" customHeight="1" thickBot="1">
      <c r="A72" s="27"/>
      <c r="B72" s="587" t="str">
        <f>Legend!B85</f>
        <v>2. Work Plan</v>
      </c>
      <c r="C72" s="588"/>
      <c r="D72" s="613" t="str">
        <f>Legend!E85</f>
        <v>2.1. Meeting requirements in SOW</v>
      </c>
      <c r="E72" s="614"/>
      <c r="F72" s="639" t="s">
        <v>63</v>
      </c>
      <c r="G72" s="640"/>
      <c r="H72" s="640"/>
      <c r="I72" s="640"/>
      <c r="J72" s="640"/>
      <c r="K72" s="641"/>
      <c r="L72" s="49"/>
      <c r="M72" s="50"/>
      <c r="N72" s="51"/>
      <c r="O72" s="61" t="str">
        <f>IF(AND(M72&gt;1,M74&lt;=1,M75=0,M76=0),"Outstanding","Not Outstanding")</f>
        <v>Not Outstanding</v>
      </c>
      <c r="P72" s="62" t="str">
        <f>IF(O72="Outstanding","80-100","N/A")</f>
        <v>N/A</v>
      </c>
      <c r="Q72" s="137"/>
      <c r="R72" s="140" t="s">
        <v>168</v>
      </c>
      <c r="S72" s="67" t="s">
        <v>45</v>
      </c>
      <c r="T72" s="27"/>
    </row>
    <row r="73" spans="1:20" ht="99.9" hidden="1" customHeight="1">
      <c r="A73" s="27"/>
      <c r="B73" s="573" t="s">
        <v>17</v>
      </c>
      <c r="C73" s="575" t="str">
        <f>Legend!J85</f>
        <v>This section must explain your approach for operating a program, which meets the Statement of Work requirements. At a minimum, the Work Plan description must provide information that describes how you will meet the criteria for each of the  requirements listed in the SOW section 3.0 and submit SCAP Cost Sheet (available in the SOW Appendix B).                                                                                                                                                    The SOW defines the scope of work for this service, applicable documents, requirements, monitoring methods and other relevant information. These specifications will provide important guidelines for the development of your proposal. Please read them carefully. It is expected that the Work Plan, staff qualifications and budget will be consistent with the SOW outlined in Appendix A. The SOW is in the RFP pages 56-76.</v>
      </c>
      <c r="D73" s="576"/>
      <c r="E73" s="577"/>
      <c r="F73" s="642" t="s">
        <v>213</v>
      </c>
      <c r="G73" s="643"/>
      <c r="H73" s="644"/>
      <c r="I73" s="644"/>
      <c r="J73" s="644"/>
      <c r="K73" s="644"/>
      <c r="L73" s="52"/>
      <c r="M73" s="53"/>
      <c r="N73" s="40"/>
      <c r="O73" s="63" t="str">
        <f>IF(AND(M72&gt;=1,M75=0,M76=0),"Good","Not Good")</f>
        <v>Not Good</v>
      </c>
      <c r="P73" s="64" t="str">
        <f>IF(O73="Good","60-79","N/A")</f>
        <v>N/A</v>
      </c>
      <c r="Q73" s="44"/>
      <c r="R73" s="141" t="s">
        <v>46</v>
      </c>
      <c r="S73" s="17" t="s">
        <v>47</v>
      </c>
      <c r="T73" s="27"/>
    </row>
    <row r="74" spans="1:20" ht="99.9" hidden="1" customHeight="1">
      <c r="A74" s="27"/>
      <c r="B74" s="574"/>
      <c r="C74" s="578"/>
      <c r="D74" s="579"/>
      <c r="E74" s="580"/>
      <c r="F74" s="642" t="s">
        <v>64</v>
      </c>
      <c r="G74" s="643"/>
      <c r="H74" s="644"/>
      <c r="I74" s="644"/>
      <c r="J74" s="644"/>
      <c r="K74" s="644"/>
      <c r="L74" s="52"/>
      <c r="M74" s="53"/>
      <c r="N74" s="40"/>
      <c r="O74" s="63" t="str">
        <f>IF(AND(M75=0,M76=0),"Acceptable","Not Acceptable")</f>
        <v>Acceptable</v>
      </c>
      <c r="P74" s="64" t="str">
        <f>IF(O74="Acceptable","40-59","N/A")</f>
        <v>40-59</v>
      </c>
      <c r="Q74" s="44"/>
      <c r="R74" s="142" t="s">
        <v>48</v>
      </c>
      <c r="S74" s="18" t="s">
        <v>49</v>
      </c>
      <c r="T74" s="27"/>
    </row>
    <row r="75" spans="1:20" ht="99.9" hidden="1" customHeight="1" thickBot="1">
      <c r="A75" s="27"/>
      <c r="B75" s="574"/>
      <c r="C75" s="581"/>
      <c r="D75" s="582"/>
      <c r="E75" s="583"/>
      <c r="F75" s="642" t="s">
        <v>65</v>
      </c>
      <c r="G75" s="643"/>
      <c r="H75" s="644"/>
      <c r="I75" s="644"/>
      <c r="J75" s="644"/>
      <c r="K75" s="644"/>
      <c r="L75" s="52"/>
      <c r="M75" s="53"/>
      <c r="N75" s="41"/>
      <c r="O75" s="63" t="str">
        <f>IF(OR(AND(M75&gt;=0,M76=1),AND(M75&gt;0,M76=0)),"Marginal","Not Marginal")</f>
        <v>Not Marginal</v>
      </c>
      <c r="P75" s="64" t="str">
        <f>IF(O75="Marginal","20-39","N/A")</f>
        <v>N/A</v>
      </c>
      <c r="Q75" s="44"/>
      <c r="R75" s="209" t="s">
        <v>58</v>
      </c>
      <c r="S75" s="211" t="s">
        <v>50</v>
      </c>
      <c r="T75" s="27"/>
    </row>
    <row r="76" spans="1:20" ht="157.5" hidden="1" customHeight="1" thickBot="1">
      <c r="A76" s="27"/>
      <c r="B76" s="230" t="s">
        <v>177</v>
      </c>
      <c r="C76" s="606" t="str">
        <f>Legend!S85</f>
        <v>Does the proposal adequately address all key aspects in the SOW? Does the proposal communicate an understanding of the needed services, regulations pertaining to the services? Does the proposal adequately communicate availability of required resources (including staff)? Has the proposer provided applicable licensing and certifications relative to the needed services? Des the proposal communicate a logical work flow? Are the proposed timelines realistic? If the proposal identifies the use of subcontractors, are their roles and qualifications adequately identified?</v>
      </c>
      <c r="D76" s="607"/>
      <c r="E76" s="608"/>
      <c r="F76" s="620" t="s">
        <v>66</v>
      </c>
      <c r="G76" s="621"/>
      <c r="H76" s="622"/>
      <c r="I76" s="622"/>
      <c r="J76" s="622"/>
      <c r="K76" s="622"/>
      <c r="L76" s="54"/>
      <c r="M76" s="55"/>
      <c r="N76" s="56"/>
      <c r="O76" s="65" t="str">
        <f>IF(AND(M76&gt;=1),"Unacceptable","Not Unacceptable")</f>
        <v>Not Unacceptable</v>
      </c>
      <c r="P76" s="66" t="str">
        <f>IF(O76="Unacceptable","0-19","N/A")</f>
        <v>N/A</v>
      </c>
      <c r="Q76" s="45"/>
      <c r="R76" s="144" t="s">
        <v>51</v>
      </c>
      <c r="S76" s="68" t="s">
        <v>152</v>
      </c>
      <c r="T76" s="27"/>
    </row>
    <row r="77" spans="1:20" ht="20.100000000000001" hidden="1" customHeight="1" thickBot="1">
      <c r="A77" s="27"/>
      <c r="B77" s="592" t="s">
        <v>43</v>
      </c>
      <c r="C77" s="623"/>
      <c r="D77" s="623"/>
      <c r="E77" s="623"/>
      <c r="F77" s="623"/>
      <c r="G77" s="623"/>
      <c r="H77" s="623"/>
      <c r="I77" s="623"/>
      <c r="J77" s="623"/>
      <c r="K77" s="623"/>
      <c r="L77" s="623"/>
      <c r="M77" s="623"/>
      <c r="N77" s="623"/>
      <c r="O77" s="623"/>
      <c r="P77" s="623"/>
      <c r="Q77" s="57" t="str">
        <f>IF(AND(Q72="",Q73="",Q74="",Q75="",Q76=""),"",SUM(Q72:Q76))</f>
        <v/>
      </c>
      <c r="R77" s="624"/>
      <c r="S77" s="625"/>
      <c r="T77" s="27"/>
    </row>
    <row r="78" spans="1:20" ht="99.9" hidden="1" customHeight="1">
      <c r="A78" s="27"/>
      <c r="B78" s="615" t="s">
        <v>83</v>
      </c>
      <c r="C78" s="616"/>
      <c r="D78" s="631" t="s">
        <v>55</v>
      </c>
      <c r="E78" s="632"/>
      <c r="F78" s="632"/>
      <c r="G78" s="632"/>
      <c r="H78" s="632"/>
      <c r="I78" s="632"/>
      <c r="J78" s="632"/>
      <c r="K78" s="632"/>
      <c r="L78" s="632"/>
      <c r="M78" s="633"/>
      <c r="N78" s="626"/>
      <c r="O78" s="627"/>
      <c r="P78" s="627"/>
      <c r="Q78" s="627"/>
      <c r="R78" s="627"/>
      <c r="S78" s="628"/>
      <c r="T78" s="27"/>
    </row>
    <row r="79" spans="1:20" ht="99.9" hidden="1" customHeight="1" thickBot="1">
      <c r="A79" s="27"/>
      <c r="B79" s="629"/>
      <c r="C79" s="630"/>
      <c r="D79" s="634" t="s">
        <v>56</v>
      </c>
      <c r="E79" s="635"/>
      <c r="F79" s="635"/>
      <c r="G79" s="635"/>
      <c r="H79" s="635"/>
      <c r="I79" s="635"/>
      <c r="J79" s="635"/>
      <c r="K79" s="635"/>
      <c r="L79" s="635"/>
      <c r="M79" s="636"/>
      <c r="N79" s="617"/>
      <c r="O79" s="618"/>
      <c r="P79" s="618"/>
      <c r="Q79" s="618"/>
      <c r="R79" s="618"/>
      <c r="S79" s="619"/>
      <c r="T79" s="27"/>
    </row>
    <row r="80" spans="1:20" ht="12.75" hidden="1" customHeight="1">
      <c r="A80" s="27"/>
      <c r="B80" s="592"/>
      <c r="C80" s="593"/>
      <c r="D80" s="593"/>
      <c r="E80" s="593"/>
      <c r="F80" s="593"/>
      <c r="G80" s="593"/>
      <c r="H80" s="593"/>
      <c r="I80" s="593"/>
      <c r="J80" s="593"/>
      <c r="K80" s="593"/>
      <c r="L80" s="593"/>
      <c r="M80" s="593"/>
      <c r="N80" s="593"/>
      <c r="O80" s="593"/>
      <c r="P80" s="593"/>
      <c r="Q80" s="593"/>
      <c r="R80" s="593"/>
      <c r="S80" s="593"/>
      <c r="T80" s="27"/>
    </row>
    <row r="81" spans="1:20" ht="9.9" customHeight="1" thickBot="1">
      <c r="A81" s="27"/>
      <c r="B81" s="27"/>
      <c r="C81" s="27"/>
      <c r="D81" s="27"/>
      <c r="E81" s="27"/>
      <c r="F81" s="27"/>
      <c r="G81" s="27"/>
      <c r="H81" s="27"/>
      <c r="I81" s="27"/>
      <c r="J81" s="27"/>
      <c r="K81" s="27"/>
      <c r="L81" s="27"/>
      <c r="M81" s="27"/>
      <c r="N81" s="27"/>
      <c r="O81" s="27"/>
      <c r="P81" s="27"/>
      <c r="Q81" s="27"/>
      <c r="R81" s="27"/>
      <c r="S81" s="27"/>
      <c r="T81" s="27"/>
    </row>
    <row r="82" spans="1:20" ht="18" customHeight="1" thickBot="1">
      <c r="A82" s="27"/>
      <c r="B82" s="659"/>
      <c r="C82" s="660"/>
      <c r="D82" s="660"/>
      <c r="E82" s="660"/>
      <c r="F82" s="660"/>
      <c r="G82" s="660"/>
      <c r="H82" s="660"/>
      <c r="I82" s="660"/>
      <c r="J82" s="660"/>
      <c r="K82" s="660"/>
      <c r="L82" s="660"/>
      <c r="M82" s="660"/>
      <c r="N82" s="660"/>
      <c r="O82" s="660"/>
      <c r="P82" s="660"/>
      <c r="Q82" s="660"/>
      <c r="R82" s="660"/>
      <c r="S82" s="661"/>
      <c r="T82" s="27"/>
    </row>
    <row r="83" spans="1:20" ht="9.9" customHeight="1" thickBot="1">
      <c r="A83" s="27"/>
      <c r="B83" s="27"/>
      <c r="C83" s="27"/>
      <c r="D83" s="27"/>
      <c r="E83" s="27"/>
      <c r="F83" s="27"/>
      <c r="G83" s="27"/>
      <c r="H83" s="27"/>
      <c r="I83" s="27"/>
      <c r="J83" s="27"/>
      <c r="K83" s="27"/>
      <c r="L83" s="27"/>
      <c r="M83" s="27"/>
      <c r="N83" s="27"/>
      <c r="O83" s="27"/>
      <c r="P83" s="27"/>
      <c r="Q83" s="27"/>
      <c r="R83" s="27"/>
      <c r="S83" s="27"/>
      <c r="T83" s="27"/>
    </row>
    <row r="84" spans="1:20" ht="20.100000000000001" customHeight="1" thickBot="1">
      <c r="A84" s="27"/>
      <c r="B84" s="653" t="str">
        <f>B34</f>
        <v>Section 2. RFP Technical Proposal Evaluation</v>
      </c>
      <c r="C84" s="654"/>
      <c r="D84" s="654"/>
      <c r="E84" s="654"/>
      <c r="F84" s="654"/>
      <c r="G84" s="654"/>
      <c r="H84" s="654"/>
      <c r="I84" s="654"/>
      <c r="J84" s="654"/>
      <c r="K84" s="654"/>
      <c r="L84" s="654"/>
      <c r="M84" s="654"/>
      <c r="N84" s="654"/>
      <c r="O84" s="654"/>
      <c r="P84" s="654"/>
      <c r="Q84" s="654"/>
      <c r="R84" s="654"/>
      <c r="S84" s="655"/>
      <c r="T84" s="27"/>
    </row>
    <row r="85" spans="1:20" ht="9.9" customHeight="1" thickBot="1">
      <c r="A85" s="27"/>
      <c r="B85" s="27"/>
      <c r="C85" s="27"/>
      <c r="D85" s="27"/>
      <c r="E85" s="27"/>
      <c r="F85" s="27"/>
      <c r="G85" s="27"/>
      <c r="H85" s="27"/>
      <c r="I85" s="27"/>
      <c r="J85" s="27"/>
      <c r="K85" s="27"/>
      <c r="L85" s="27"/>
      <c r="M85" s="27"/>
      <c r="N85" s="27"/>
      <c r="O85" s="27"/>
      <c r="P85" s="27"/>
      <c r="Q85" s="27"/>
      <c r="R85" s="27"/>
      <c r="S85" s="27"/>
      <c r="T85" s="27"/>
    </row>
    <row r="86" spans="1:20" ht="53.25" customHeight="1" thickBot="1">
      <c r="A86" s="27"/>
      <c r="B86" s="609" t="s">
        <v>23</v>
      </c>
      <c r="C86" s="610"/>
      <c r="D86" s="656" t="s">
        <v>38</v>
      </c>
      <c r="E86" s="657"/>
      <c r="F86" s="624" t="s">
        <v>41</v>
      </c>
      <c r="G86" s="624"/>
      <c r="H86" s="624"/>
      <c r="I86" s="624"/>
      <c r="J86" s="624"/>
      <c r="K86" s="658"/>
      <c r="L86" s="47" t="s">
        <v>27</v>
      </c>
      <c r="M86" s="46" t="s">
        <v>52</v>
      </c>
      <c r="N86" s="48" t="s">
        <v>44</v>
      </c>
      <c r="O86" s="228" t="s">
        <v>42</v>
      </c>
      <c r="P86" s="229" t="s">
        <v>53</v>
      </c>
      <c r="Q86" s="46" t="s">
        <v>54</v>
      </c>
      <c r="R86" s="624" t="s">
        <v>40</v>
      </c>
      <c r="S86" s="625"/>
      <c r="T86" s="27"/>
    </row>
    <row r="87" spans="1:20" ht="99.9" customHeight="1" thickBot="1">
      <c r="A87" s="27"/>
      <c r="B87" s="587" t="str">
        <f>Legend!B75</f>
        <v>2. Work Plan</v>
      </c>
      <c r="C87" s="588"/>
      <c r="D87" s="613" t="str">
        <f>Legend!E75</f>
        <v>2.2. Agency's internal quality assurance</v>
      </c>
      <c r="E87" s="614"/>
      <c r="F87" s="639" t="s">
        <v>63</v>
      </c>
      <c r="G87" s="640"/>
      <c r="H87" s="640"/>
      <c r="I87" s="640"/>
      <c r="J87" s="640"/>
      <c r="K87" s="641"/>
      <c r="L87" s="49"/>
      <c r="M87" s="50"/>
      <c r="N87" s="51"/>
      <c r="O87" s="61" t="str">
        <f>IF(AND(M87&gt;1,M89&lt;=1,M90=0,M91=0),"Outstanding","Not Outstanding")</f>
        <v>Not Outstanding</v>
      </c>
      <c r="P87" s="62" t="str">
        <f>IF(O87="Outstanding","80-100","N/A")</f>
        <v>N/A</v>
      </c>
      <c r="Q87" s="137"/>
      <c r="R87" s="140" t="s">
        <v>168</v>
      </c>
      <c r="S87" s="202" t="s">
        <v>45</v>
      </c>
      <c r="T87" s="27"/>
    </row>
    <row r="88" spans="1:20" ht="99.9" customHeight="1">
      <c r="A88" s="27"/>
      <c r="B88" s="573" t="s">
        <v>17</v>
      </c>
      <c r="C88" s="575" t="str">
        <f>Legend!J75</f>
        <v xml:space="preserve"> Describe agency's internal program evaluation and monitoring process.</v>
      </c>
      <c r="D88" s="576"/>
      <c r="E88" s="577"/>
      <c r="F88" s="642" t="s">
        <v>213</v>
      </c>
      <c r="G88" s="643"/>
      <c r="H88" s="644"/>
      <c r="I88" s="644"/>
      <c r="J88" s="644"/>
      <c r="K88" s="644"/>
      <c r="L88" s="52"/>
      <c r="M88" s="53"/>
      <c r="N88" s="40"/>
      <c r="O88" s="63" t="str">
        <f>IF(AND(M87&gt;=1,M90=0,M91=0),"Good","Not Good")</f>
        <v>Not Good</v>
      </c>
      <c r="P88" s="64" t="str">
        <f>IF(O88="Good","60-79","N/A")</f>
        <v>N/A</v>
      </c>
      <c r="Q88" s="44"/>
      <c r="R88" s="141" t="s">
        <v>155</v>
      </c>
      <c r="S88" s="203" t="s">
        <v>47</v>
      </c>
      <c r="T88" s="27"/>
    </row>
    <row r="89" spans="1:20" ht="99.9" customHeight="1">
      <c r="A89" s="27"/>
      <c r="B89" s="574"/>
      <c r="C89" s="578"/>
      <c r="D89" s="579"/>
      <c r="E89" s="580"/>
      <c r="F89" s="642" t="s">
        <v>64</v>
      </c>
      <c r="G89" s="643"/>
      <c r="H89" s="644"/>
      <c r="I89" s="644"/>
      <c r="J89" s="644"/>
      <c r="K89" s="644"/>
      <c r="L89" s="52"/>
      <c r="M89" s="53"/>
      <c r="N89" s="40"/>
      <c r="O89" s="63" t="str">
        <f>IF(AND(M90=0,M91=0),"Acceptable","Not Acceptable")</f>
        <v>Acceptable</v>
      </c>
      <c r="P89" s="64" t="str">
        <f>IF(O89="Acceptable","40-59","N/A")</f>
        <v>40-59</v>
      </c>
      <c r="Q89" s="44"/>
      <c r="R89" s="142" t="s">
        <v>160</v>
      </c>
      <c r="S89" s="204" t="s">
        <v>49</v>
      </c>
      <c r="T89" s="27"/>
    </row>
    <row r="90" spans="1:20" ht="99.9" customHeight="1" thickBot="1">
      <c r="A90" s="27"/>
      <c r="B90" s="574"/>
      <c r="C90" s="581"/>
      <c r="D90" s="582"/>
      <c r="E90" s="583"/>
      <c r="F90" s="642" t="s">
        <v>65</v>
      </c>
      <c r="G90" s="643"/>
      <c r="H90" s="644"/>
      <c r="I90" s="644"/>
      <c r="J90" s="644"/>
      <c r="K90" s="644"/>
      <c r="L90" s="52"/>
      <c r="M90" s="53"/>
      <c r="N90" s="41"/>
      <c r="O90" s="63" t="str">
        <f>IF(OR(AND(M90&gt;=0,M91=1),AND(M90&gt;0,M91=0)),"Marginal","Not Marginal")</f>
        <v>Not Marginal</v>
      </c>
      <c r="P90" s="64" t="str">
        <f>IF(O90="Marginal","20-39","N/A")</f>
        <v>N/A</v>
      </c>
      <c r="Q90" s="44"/>
      <c r="R90" s="209" t="s">
        <v>161</v>
      </c>
      <c r="S90" s="210" t="s">
        <v>50</v>
      </c>
      <c r="T90" s="27"/>
    </row>
    <row r="91" spans="1:20" ht="99.9" customHeight="1" thickBot="1">
      <c r="A91" s="27"/>
      <c r="B91" s="230" t="s">
        <v>177</v>
      </c>
      <c r="C91" s="584" t="str">
        <f>Legend!S75</f>
        <v>Does the proposal communicate appropriate administrative oversight and adequate quality controls? Does the proposal adequately address regulatory compliance required by grant makers?</v>
      </c>
      <c r="D91" s="585"/>
      <c r="E91" s="586"/>
      <c r="F91" s="620" t="s">
        <v>66</v>
      </c>
      <c r="G91" s="621"/>
      <c r="H91" s="622"/>
      <c r="I91" s="622"/>
      <c r="J91" s="622"/>
      <c r="K91" s="622"/>
      <c r="L91" s="54"/>
      <c r="M91" s="55"/>
      <c r="N91" s="56"/>
      <c r="O91" s="65" t="str">
        <f>IF(AND(M91&gt;=1),"Unacceptable","Not Unacceptable")</f>
        <v>Not Unacceptable</v>
      </c>
      <c r="P91" s="66" t="str">
        <f>IF(O91="Unacceptable","0-19","N/A")</f>
        <v>N/A</v>
      </c>
      <c r="Q91" s="45"/>
      <c r="R91" s="144" t="s">
        <v>51</v>
      </c>
      <c r="S91" s="206" t="s">
        <v>152</v>
      </c>
      <c r="T91" s="27"/>
    </row>
    <row r="92" spans="1:20" ht="20.100000000000001" customHeight="1" thickBot="1">
      <c r="A92" s="27"/>
      <c r="B92" s="592" t="s">
        <v>43</v>
      </c>
      <c r="C92" s="623"/>
      <c r="D92" s="623"/>
      <c r="E92" s="623"/>
      <c r="F92" s="623"/>
      <c r="G92" s="623"/>
      <c r="H92" s="623"/>
      <c r="I92" s="623"/>
      <c r="J92" s="623"/>
      <c r="K92" s="623"/>
      <c r="L92" s="623"/>
      <c r="M92" s="623"/>
      <c r="N92" s="623"/>
      <c r="O92" s="623"/>
      <c r="P92" s="623"/>
      <c r="Q92" s="57" t="str">
        <f>IF(AND(Q87="",Q88="",Q89="",Q90="",Q91=""),"",SUM(Q87:Q91))</f>
        <v/>
      </c>
      <c r="R92" s="624"/>
      <c r="S92" s="625"/>
      <c r="T92" s="27"/>
    </row>
    <row r="93" spans="1:20" ht="99.9" customHeight="1">
      <c r="A93" s="27"/>
      <c r="B93" s="615" t="s">
        <v>83</v>
      </c>
      <c r="C93" s="616"/>
      <c r="D93" s="631" t="s">
        <v>55</v>
      </c>
      <c r="E93" s="632"/>
      <c r="F93" s="632"/>
      <c r="G93" s="632"/>
      <c r="H93" s="632"/>
      <c r="I93" s="632"/>
      <c r="J93" s="632"/>
      <c r="K93" s="632"/>
      <c r="L93" s="632"/>
      <c r="M93" s="633"/>
      <c r="N93" s="626"/>
      <c r="O93" s="627"/>
      <c r="P93" s="627"/>
      <c r="Q93" s="627"/>
      <c r="R93" s="627"/>
      <c r="S93" s="628"/>
      <c r="T93" s="27"/>
    </row>
    <row r="94" spans="1:20" ht="99.9" customHeight="1" thickBot="1">
      <c r="A94" s="27"/>
      <c r="B94" s="629"/>
      <c r="C94" s="630"/>
      <c r="D94" s="634" t="s">
        <v>56</v>
      </c>
      <c r="E94" s="635"/>
      <c r="F94" s="635"/>
      <c r="G94" s="635"/>
      <c r="H94" s="635"/>
      <c r="I94" s="635"/>
      <c r="J94" s="635"/>
      <c r="K94" s="635"/>
      <c r="L94" s="635"/>
      <c r="M94" s="636"/>
      <c r="N94" s="617"/>
      <c r="O94" s="618"/>
      <c r="P94" s="618"/>
      <c r="Q94" s="618"/>
      <c r="R94" s="618"/>
      <c r="S94" s="619"/>
      <c r="T94" s="27"/>
    </row>
    <row r="95" spans="1:20" ht="12.75" customHeight="1">
      <c r="A95" s="27"/>
      <c r="B95" s="592"/>
      <c r="C95" s="593"/>
      <c r="D95" s="593"/>
      <c r="E95" s="593"/>
      <c r="F95" s="593"/>
      <c r="G95" s="593"/>
      <c r="H95" s="593"/>
      <c r="I95" s="593"/>
      <c r="J95" s="593"/>
      <c r="K95" s="593"/>
      <c r="L95" s="593"/>
      <c r="M95" s="593"/>
      <c r="N95" s="593"/>
      <c r="O95" s="593"/>
      <c r="P95" s="593"/>
      <c r="Q95" s="593"/>
      <c r="R95" s="593"/>
      <c r="S95" s="593"/>
      <c r="T95" s="27"/>
    </row>
    <row r="96" spans="1:20" ht="12.75" customHeight="1" thickBot="1">
      <c r="A96" s="27"/>
      <c r="B96" s="27"/>
      <c r="C96" s="27"/>
      <c r="D96" s="27"/>
      <c r="E96" s="27"/>
      <c r="F96" s="27"/>
      <c r="G96" s="27"/>
      <c r="H96" s="27"/>
      <c r="I96" s="27"/>
      <c r="J96" s="27"/>
      <c r="K96" s="27"/>
      <c r="L96" s="27"/>
      <c r="M96" s="27"/>
      <c r="N96" s="27"/>
      <c r="O96" s="27"/>
      <c r="P96" s="27"/>
      <c r="Q96" s="27"/>
      <c r="R96" s="27"/>
      <c r="S96" s="27"/>
      <c r="T96" s="27"/>
    </row>
    <row r="97" spans="1:20" ht="20.100000000000001" customHeight="1" thickBot="1">
      <c r="A97" s="27"/>
      <c r="B97" s="653" t="str">
        <f>B34</f>
        <v>Section 2. RFP Technical Proposal Evaluation</v>
      </c>
      <c r="C97" s="654"/>
      <c r="D97" s="654"/>
      <c r="E97" s="654"/>
      <c r="F97" s="654"/>
      <c r="G97" s="654"/>
      <c r="H97" s="654"/>
      <c r="I97" s="654"/>
      <c r="J97" s="654"/>
      <c r="K97" s="654"/>
      <c r="L97" s="654"/>
      <c r="M97" s="654"/>
      <c r="N97" s="654"/>
      <c r="O97" s="654"/>
      <c r="P97" s="654"/>
      <c r="Q97" s="654"/>
      <c r="R97" s="654"/>
      <c r="S97" s="655"/>
      <c r="T97" s="27"/>
    </row>
    <row r="98" spans="1:20" ht="12.75" customHeight="1" thickBot="1">
      <c r="A98" s="27"/>
      <c r="B98" s="27"/>
      <c r="C98" s="27"/>
      <c r="D98" s="27"/>
      <c r="E98" s="27"/>
      <c r="F98" s="27"/>
      <c r="G98" s="27"/>
      <c r="H98" s="27"/>
      <c r="I98" s="27"/>
      <c r="J98" s="27"/>
      <c r="K98" s="27"/>
      <c r="L98" s="27"/>
      <c r="M98" s="27"/>
      <c r="N98" s="27"/>
      <c r="O98" s="27"/>
      <c r="P98" s="27"/>
      <c r="Q98" s="27"/>
      <c r="R98" s="27"/>
      <c r="S98" s="27"/>
      <c r="T98" s="27"/>
    </row>
    <row r="99" spans="1:20" ht="50.25" customHeight="1" thickBot="1">
      <c r="A99" s="27"/>
      <c r="B99" s="609" t="s">
        <v>23</v>
      </c>
      <c r="C99" s="610"/>
      <c r="D99" s="656" t="s">
        <v>38</v>
      </c>
      <c r="E99" s="657"/>
      <c r="F99" s="624" t="s">
        <v>41</v>
      </c>
      <c r="G99" s="624"/>
      <c r="H99" s="624"/>
      <c r="I99" s="624"/>
      <c r="J99" s="624"/>
      <c r="K99" s="658"/>
      <c r="L99" s="47" t="s">
        <v>27</v>
      </c>
      <c r="M99" s="46" t="s">
        <v>52</v>
      </c>
      <c r="N99" s="48" t="s">
        <v>44</v>
      </c>
      <c r="O99" s="228" t="s">
        <v>42</v>
      </c>
      <c r="P99" s="229" t="s">
        <v>53</v>
      </c>
      <c r="Q99" s="46" t="s">
        <v>54</v>
      </c>
      <c r="R99" s="624" t="s">
        <v>40</v>
      </c>
      <c r="S99" s="625"/>
      <c r="T99" s="27"/>
    </row>
    <row r="100" spans="1:20" ht="99.9" customHeight="1" thickBot="1">
      <c r="A100" s="27"/>
      <c r="B100" s="587" t="str">
        <f>Legend!B76</f>
        <v>2. Work Plan</v>
      </c>
      <c r="C100" s="588"/>
      <c r="D100" s="613" t="str">
        <f>Legend!E76</f>
        <v>2.3. Agency's utilization of volunteers</v>
      </c>
      <c r="E100" s="614"/>
      <c r="F100" s="639" t="s">
        <v>63</v>
      </c>
      <c r="G100" s="640"/>
      <c r="H100" s="640"/>
      <c r="I100" s="640"/>
      <c r="J100" s="640"/>
      <c r="K100" s="641"/>
      <c r="L100" s="49"/>
      <c r="M100" s="50"/>
      <c r="N100" s="51"/>
      <c r="O100" s="61" t="str">
        <f>IF(AND(M100&gt;1,M102&lt;=1,M103=0,M104=0),"Outstanding","Not Outstanding")</f>
        <v>Not Outstanding</v>
      </c>
      <c r="P100" s="62" t="str">
        <f>IF(O100="Outstanding","80-100","N/A")</f>
        <v>N/A</v>
      </c>
      <c r="Q100" s="137"/>
      <c r="R100" s="140" t="s">
        <v>168</v>
      </c>
      <c r="S100" s="202" t="s">
        <v>45</v>
      </c>
      <c r="T100" s="27"/>
    </row>
    <row r="101" spans="1:20" ht="99.9" customHeight="1">
      <c r="A101" s="27"/>
      <c r="B101" s="573" t="s">
        <v>17</v>
      </c>
      <c r="C101" s="575" t="str">
        <f>Legend!J76</f>
        <v>Describe the way volunteers are utilized in the program.</v>
      </c>
      <c r="D101" s="645"/>
      <c r="E101" s="646"/>
      <c r="F101" s="642" t="s">
        <v>213</v>
      </c>
      <c r="G101" s="643"/>
      <c r="H101" s="644"/>
      <c r="I101" s="644"/>
      <c r="J101" s="644"/>
      <c r="K101" s="644"/>
      <c r="L101" s="52"/>
      <c r="M101" s="53"/>
      <c r="N101" s="40"/>
      <c r="O101" s="63" t="str">
        <f>IF(AND(M100&gt;=1,M103=0,M104=0),"Good","Not Good")</f>
        <v>Not Good</v>
      </c>
      <c r="P101" s="64" t="str">
        <f>IF(O101="Good","60-79","N/A")</f>
        <v>N/A</v>
      </c>
      <c r="Q101" s="44"/>
      <c r="R101" s="141" t="s">
        <v>153</v>
      </c>
      <c r="S101" s="203" t="s">
        <v>47</v>
      </c>
      <c r="T101" s="27"/>
    </row>
    <row r="102" spans="1:20" ht="99.9" customHeight="1">
      <c r="A102" s="27"/>
      <c r="B102" s="574"/>
      <c r="C102" s="647"/>
      <c r="D102" s="648"/>
      <c r="E102" s="649"/>
      <c r="F102" s="642" t="s">
        <v>64</v>
      </c>
      <c r="G102" s="643"/>
      <c r="H102" s="644"/>
      <c r="I102" s="644"/>
      <c r="J102" s="644"/>
      <c r="K102" s="644"/>
      <c r="L102" s="52"/>
      <c r="M102" s="53"/>
      <c r="N102" s="40"/>
      <c r="O102" s="63" t="str">
        <f>IF(AND(M103=0,M104=0),"Acceptable","Not Acceptable")</f>
        <v>Acceptable</v>
      </c>
      <c r="P102" s="64" t="str">
        <f>IF(O102="Acceptable","40-59","N/A")</f>
        <v>40-59</v>
      </c>
      <c r="Q102" s="44"/>
      <c r="R102" s="142" t="s">
        <v>162</v>
      </c>
      <c r="S102" s="204" t="s">
        <v>49</v>
      </c>
      <c r="T102" s="27"/>
    </row>
    <row r="103" spans="1:20" ht="99.9" customHeight="1" thickBot="1">
      <c r="A103" s="27"/>
      <c r="B103" s="574"/>
      <c r="C103" s="650"/>
      <c r="D103" s="651"/>
      <c r="E103" s="652"/>
      <c r="F103" s="642" t="s">
        <v>65</v>
      </c>
      <c r="G103" s="643"/>
      <c r="H103" s="644"/>
      <c r="I103" s="644"/>
      <c r="J103" s="644"/>
      <c r="K103" s="644"/>
      <c r="L103" s="52"/>
      <c r="M103" s="53"/>
      <c r="N103" s="41"/>
      <c r="O103" s="63" t="str">
        <f>IF(OR(AND(M103&gt;=0,M104=1),AND(M103&gt;0,M104=0)),"Marginal","Not Marginal")</f>
        <v>Not Marginal</v>
      </c>
      <c r="P103" s="64" t="str">
        <f>IF(O103="Marginal","20-39","N/A")</f>
        <v>N/A</v>
      </c>
      <c r="Q103" s="44"/>
      <c r="R103" s="209" t="s">
        <v>159</v>
      </c>
      <c r="S103" s="210" t="s">
        <v>50</v>
      </c>
      <c r="T103" s="27"/>
    </row>
    <row r="104" spans="1:20" ht="99.9" customHeight="1" thickBot="1">
      <c r="A104" s="27"/>
      <c r="B104" s="230" t="s">
        <v>177</v>
      </c>
      <c r="C104" s="584" t="str">
        <f>Legend!S76</f>
        <v>Does the proposal include utilization of volunteers for providing services? How many volunteers are expected to be part of the services and what will be their tasks and training?</v>
      </c>
      <c r="D104" s="585"/>
      <c r="E104" s="586"/>
      <c r="F104" s="620" t="s">
        <v>66</v>
      </c>
      <c r="G104" s="621"/>
      <c r="H104" s="622"/>
      <c r="I104" s="622"/>
      <c r="J104" s="622"/>
      <c r="K104" s="622"/>
      <c r="L104" s="54"/>
      <c r="M104" s="55"/>
      <c r="N104" s="56"/>
      <c r="O104" s="65" t="str">
        <f>IF(AND(M104&gt;=1),"Unacceptable","Not Unacceptable")</f>
        <v>Not Unacceptable</v>
      </c>
      <c r="P104" s="66" t="str">
        <f>IF(O104="Unacceptable","0-19","N/A")</f>
        <v>N/A</v>
      </c>
      <c r="Q104" s="45"/>
      <c r="R104" s="144" t="s">
        <v>51</v>
      </c>
      <c r="S104" s="206" t="s">
        <v>152</v>
      </c>
      <c r="T104" s="27"/>
    </row>
    <row r="105" spans="1:20" ht="20.100000000000001" customHeight="1" thickBot="1">
      <c r="A105" s="27"/>
      <c r="B105" s="592" t="s">
        <v>43</v>
      </c>
      <c r="C105" s="623"/>
      <c r="D105" s="623"/>
      <c r="E105" s="623"/>
      <c r="F105" s="623"/>
      <c r="G105" s="623"/>
      <c r="H105" s="623"/>
      <c r="I105" s="623"/>
      <c r="J105" s="623"/>
      <c r="K105" s="623"/>
      <c r="L105" s="623"/>
      <c r="M105" s="623"/>
      <c r="N105" s="623"/>
      <c r="O105" s="623"/>
      <c r="P105" s="623"/>
      <c r="Q105" s="57" t="str">
        <f>IF(AND(Q100="",Q101="",Q102="",Q103="",Q104=""),"",SUM(Q100:Q104))</f>
        <v/>
      </c>
      <c r="R105" s="624"/>
      <c r="S105" s="625"/>
      <c r="T105" s="27"/>
    </row>
    <row r="106" spans="1:20" ht="99.9" customHeight="1">
      <c r="A106" s="27"/>
      <c r="B106" s="615" t="s">
        <v>83</v>
      </c>
      <c r="C106" s="616"/>
      <c r="D106" s="631" t="s">
        <v>55</v>
      </c>
      <c r="E106" s="632"/>
      <c r="F106" s="632"/>
      <c r="G106" s="632"/>
      <c r="H106" s="632"/>
      <c r="I106" s="632"/>
      <c r="J106" s="632"/>
      <c r="K106" s="632"/>
      <c r="L106" s="632"/>
      <c r="M106" s="633"/>
      <c r="N106" s="626"/>
      <c r="O106" s="627"/>
      <c r="P106" s="627"/>
      <c r="Q106" s="627"/>
      <c r="R106" s="627"/>
      <c r="S106" s="628"/>
      <c r="T106" s="27"/>
    </row>
    <row r="107" spans="1:20" ht="99.9" customHeight="1" thickBot="1">
      <c r="A107" s="27"/>
      <c r="B107" s="629"/>
      <c r="C107" s="630"/>
      <c r="D107" s="634" t="s">
        <v>56</v>
      </c>
      <c r="E107" s="635"/>
      <c r="F107" s="635"/>
      <c r="G107" s="635"/>
      <c r="H107" s="635"/>
      <c r="I107" s="635"/>
      <c r="J107" s="635"/>
      <c r="K107" s="635"/>
      <c r="L107" s="635"/>
      <c r="M107" s="636"/>
      <c r="N107" s="617"/>
      <c r="O107" s="618"/>
      <c r="P107" s="618"/>
      <c r="Q107" s="618"/>
      <c r="R107" s="618"/>
      <c r="S107" s="619"/>
      <c r="T107" s="27"/>
    </row>
    <row r="108" spans="1:20" ht="12.75" customHeight="1">
      <c r="A108" s="27"/>
      <c r="B108" s="592"/>
      <c r="C108" s="593"/>
      <c r="D108" s="593"/>
      <c r="E108" s="593"/>
      <c r="F108" s="593"/>
      <c r="G108" s="593"/>
      <c r="H108" s="593"/>
      <c r="I108" s="593"/>
      <c r="J108" s="593"/>
      <c r="K108" s="593"/>
      <c r="L108" s="593"/>
      <c r="M108" s="593"/>
      <c r="N108" s="593"/>
      <c r="O108" s="593"/>
      <c r="P108" s="593"/>
      <c r="Q108" s="593"/>
      <c r="R108" s="593"/>
      <c r="S108" s="593"/>
      <c r="T108" s="27"/>
    </row>
    <row r="109" spans="1:20" ht="12.75" customHeight="1" thickBot="1">
      <c r="A109" s="27"/>
      <c r="B109" s="27"/>
      <c r="C109" s="27"/>
      <c r="D109" s="27"/>
      <c r="E109" s="27"/>
      <c r="F109" s="27"/>
      <c r="G109" s="27"/>
      <c r="H109" s="27"/>
      <c r="I109" s="27"/>
      <c r="J109" s="27"/>
      <c r="K109" s="27"/>
      <c r="L109" s="27"/>
      <c r="M109" s="27"/>
      <c r="N109" s="27"/>
      <c r="O109" s="27"/>
      <c r="P109" s="27"/>
      <c r="Q109" s="27"/>
      <c r="R109" s="27"/>
      <c r="S109" s="27"/>
      <c r="T109" s="27"/>
    </row>
    <row r="110" spans="1:20" ht="20.100000000000001" customHeight="1" thickBot="1">
      <c r="A110" s="27"/>
      <c r="B110" s="653" t="str">
        <f>B34</f>
        <v>Section 2. RFP Technical Proposal Evaluation</v>
      </c>
      <c r="C110" s="654"/>
      <c r="D110" s="654"/>
      <c r="E110" s="654"/>
      <c r="F110" s="654"/>
      <c r="G110" s="654"/>
      <c r="H110" s="654"/>
      <c r="I110" s="654"/>
      <c r="J110" s="654"/>
      <c r="K110" s="654"/>
      <c r="L110" s="654"/>
      <c r="M110" s="654"/>
      <c r="N110" s="654"/>
      <c r="O110" s="654"/>
      <c r="P110" s="654"/>
      <c r="Q110" s="654"/>
      <c r="R110" s="654"/>
      <c r="S110" s="655"/>
      <c r="T110" s="27"/>
    </row>
    <row r="111" spans="1:20" ht="12.75" customHeight="1" thickBot="1">
      <c r="A111" s="27"/>
      <c r="B111" s="27"/>
      <c r="C111" s="27"/>
      <c r="D111" s="27"/>
      <c r="E111" s="27"/>
      <c r="F111" s="27"/>
      <c r="G111" s="27"/>
      <c r="H111" s="27"/>
      <c r="I111" s="27"/>
      <c r="J111" s="27"/>
      <c r="K111" s="27"/>
      <c r="L111" s="27"/>
      <c r="M111" s="27"/>
      <c r="N111" s="27"/>
      <c r="O111" s="27"/>
      <c r="P111" s="27"/>
      <c r="Q111" s="27"/>
      <c r="R111" s="27"/>
      <c r="S111" s="27"/>
      <c r="T111" s="27"/>
    </row>
    <row r="112" spans="1:20" ht="57.75" customHeight="1" thickBot="1">
      <c r="A112" s="27"/>
      <c r="B112" s="609" t="s">
        <v>23</v>
      </c>
      <c r="C112" s="610"/>
      <c r="D112" s="656" t="s">
        <v>38</v>
      </c>
      <c r="E112" s="657"/>
      <c r="F112" s="624" t="s">
        <v>41</v>
      </c>
      <c r="G112" s="624"/>
      <c r="H112" s="624"/>
      <c r="I112" s="624"/>
      <c r="J112" s="624"/>
      <c r="K112" s="658"/>
      <c r="L112" s="47" t="s">
        <v>27</v>
      </c>
      <c r="M112" s="46" t="s">
        <v>52</v>
      </c>
      <c r="N112" s="48" t="s">
        <v>44</v>
      </c>
      <c r="O112" s="228" t="s">
        <v>42</v>
      </c>
      <c r="P112" s="229" t="s">
        <v>53</v>
      </c>
      <c r="Q112" s="46" t="s">
        <v>54</v>
      </c>
      <c r="R112" s="624" t="s">
        <v>40</v>
      </c>
      <c r="S112" s="625"/>
      <c r="T112" s="27"/>
    </row>
    <row r="113" spans="1:20" ht="99.9" customHeight="1" thickBot="1">
      <c r="A113" s="27"/>
      <c r="B113" s="587" t="str">
        <f>Legend!B77</f>
        <v>2. Work Plan</v>
      </c>
      <c r="C113" s="588"/>
      <c r="D113" s="613" t="str">
        <f>Legend!E77</f>
        <v>2.4. Agency's emergency preparedness plan</v>
      </c>
      <c r="E113" s="614"/>
      <c r="F113" s="639" t="s">
        <v>63</v>
      </c>
      <c r="G113" s="640"/>
      <c r="H113" s="640"/>
      <c r="I113" s="640"/>
      <c r="J113" s="640"/>
      <c r="K113" s="641"/>
      <c r="L113" s="49"/>
      <c r="M113" s="50"/>
      <c r="N113" s="51"/>
      <c r="O113" s="61" t="str">
        <f>IF(AND(M113&gt;1,M115&lt;=1,M116=0,M117=0),"Outstanding","Not Outstanding")</f>
        <v>Not Outstanding</v>
      </c>
      <c r="P113" s="62" t="str">
        <f>IF(O113="Outstanding","80-100","N/A")</f>
        <v>N/A</v>
      </c>
      <c r="Q113" s="137"/>
      <c r="R113" s="140" t="s">
        <v>168</v>
      </c>
      <c r="S113" s="202" t="s">
        <v>45</v>
      </c>
      <c r="T113" s="27"/>
    </row>
    <row r="114" spans="1:20" ht="99.9" customHeight="1">
      <c r="A114" s="27"/>
      <c r="B114" s="573" t="s">
        <v>17</v>
      </c>
      <c r="C114" s="575" t="str">
        <f>Legend!J77</f>
        <v>Include the most current emergency preparedness plan.</v>
      </c>
      <c r="D114" s="576"/>
      <c r="E114" s="577"/>
      <c r="F114" s="642" t="s">
        <v>213</v>
      </c>
      <c r="G114" s="643"/>
      <c r="H114" s="644"/>
      <c r="I114" s="644"/>
      <c r="J114" s="644"/>
      <c r="K114" s="644"/>
      <c r="L114" s="52"/>
      <c r="M114" s="53"/>
      <c r="N114" s="40"/>
      <c r="O114" s="63" t="str">
        <f>IF(AND(M113&gt;=1,M116=0,M117=0),"Good","Not Good")</f>
        <v>Not Good</v>
      </c>
      <c r="P114" s="64" t="str">
        <f>IF(O114="Good","60-79","N/A")</f>
        <v>N/A</v>
      </c>
      <c r="Q114" s="44"/>
      <c r="R114" s="141" t="s">
        <v>154</v>
      </c>
      <c r="S114" s="203" t="s">
        <v>47</v>
      </c>
      <c r="T114" s="27"/>
    </row>
    <row r="115" spans="1:20" ht="99.9" customHeight="1">
      <c r="A115" s="27"/>
      <c r="B115" s="574"/>
      <c r="C115" s="578"/>
      <c r="D115" s="579"/>
      <c r="E115" s="580"/>
      <c r="F115" s="642" t="s">
        <v>64</v>
      </c>
      <c r="G115" s="643"/>
      <c r="H115" s="644"/>
      <c r="I115" s="644"/>
      <c r="J115" s="644"/>
      <c r="K115" s="644"/>
      <c r="L115" s="52"/>
      <c r="M115" s="53"/>
      <c r="N115" s="40"/>
      <c r="O115" s="63" t="str">
        <f>IF(AND(M116=0,M117=0),"Acceptable","Not Acceptable")</f>
        <v>Acceptable</v>
      </c>
      <c r="P115" s="64" t="str">
        <f>IF(O115="Acceptable","40-59","N/A")</f>
        <v>40-59</v>
      </c>
      <c r="Q115" s="44"/>
      <c r="R115" s="142" t="s">
        <v>160</v>
      </c>
      <c r="S115" s="204" t="s">
        <v>49</v>
      </c>
      <c r="T115" s="27"/>
    </row>
    <row r="116" spans="1:20" ht="99.9" customHeight="1" thickBot="1">
      <c r="A116" s="27"/>
      <c r="B116" s="574"/>
      <c r="C116" s="581"/>
      <c r="D116" s="582"/>
      <c r="E116" s="583"/>
      <c r="F116" s="642" t="s">
        <v>65</v>
      </c>
      <c r="G116" s="643"/>
      <c r="H116" s="644"/>
      <c r="I116" s="644"/>
      <c r="J116" s="644"/>
      <c r="K116" s="644"/>
      <c r="L116" s="52"/>
      <c r="M116" s="53"/>
      <c r="N116" s="41"/>
      <c r="O116" s="63" t="str">
        <f>IF(OR(AND(M116&gt;=0,M117=1),AND(M116&gt;0,M117=0)),"Marginal","Not Marginal")</f>
        <v>Not Marginal</v>
      </c>
      <c r="P116" s="64" t="str">
        <f>IF(O116="Marginal","20-39","N/A")</f>
        <v>N/A</v>
      </c>
      <c r="Q116" s="44"/>
      <c r="R116" s="209" t="s">
        <v>159</v>
      </c>
      <c r="S116" s="210" t="s">
        <v>50</v>
      </c>
      <c r="T116" s="27"/>
    </row>
    <row r="117" spans="1:20" ht="99.9" customHeight="1" thickBot="1">
      <c r="A117" s="27"/>
      <c r="B117" s="230" t="s">
        <v>177</v>
      </c>
      <c r="C117" s="584" t="str">
        <f>Legend!S77</f>
        <v xml:space="preserve">Does the emergency preparedness plan addresses adequately how the organization will conduct its obligations and activities under possible scenarios of emergencies? Are there well defined policies and procedures for emergency situations? Who are the contacts in the case of disasters and other emergency situations? </v>
      </c>
      <c r="D117" s="585"/>
      <c r="E117" s="586"/>
      <c r="F117" s="620" t="s">
        <v>66</v>
      </c>
      <c r="G117" s="621"/>
      <c r="H117" s="622"/>
      <c r="I117" s="622"/>
      <c r="J117" s="622"/>
      <c r="K117" s="622"/>
      <c r="L117" s="54"/>
      <c r="M117" s="55"/>
      <c r="N117" s="56"/>
      <c r="O117" s="65" t="str">
        <f>IF(AND(M117&gt;=1),"Unacceptable","Not Unacceptable")</f>
        <v>Not Unacceptable</v>
      </c>
      <c r="P117" s="66" t="str">
        <f>IF(O117="Unacceptable","0-19","N/A")</f>
        <v>N/A</v>
      </c>
      <c r="Q117" s="45"/>
      <c r="R117" s="144" t="s">
        <v>51</v>
      </c>
      <c r="S117" s="206" t="s">
        <v>152</v>
      </c>
      <c r="T117" s="27"/>
    </row>
    <row r="118" spans="1:20" ht="20.100000000000001" customHeight="1" thickBot="1">
      <c r="A118" s="27"/>
      <c r="B118" s="592" t="s">
        <v>43</v>
      </c>
      <c r="C118" s="623"/>
      <c r="D118" s="623"/>
      <c r="E118" s="623"/>
      <c r="F118" s="623"/>
      <c r="G118" s="623"/>
      <c r="H118" s="623"/>
      <c r="I118" s="623"/>
      <c r="J118" s="623"/>
      <c r="K118" s="623"/>
      <c r="L118" s="623"/>
      <c r="M118" s="623"/>
      <c r="N118" s="623"/>
      <c r="O118" s="623"/>
      <c r="P118" s="623"/>
      <c r="Q118" s="57" t="str">
        <f>IF(AND(Q113="",Q114="",Q115="",Q116="",Q117=""),"",SUM(Q113:Q117))</f>
        <v/>
      </c>
      <c r="R118" s="624"/>
      <c r="S118" s="625"/>
      <c r="T118" s="27"/>
    </row>
    <row r="119" spans="1:20" ht="99.9" customHeight="1">
      <c r="A119" s="27"/>
      <c r="B119" s="615" t="s">
        <v>83</v>
      </c>
      <c r="C119" s="616"/>
      <c r="D119" s="631" t="s">
        <v>55</v>
      </c>
      <c r="E119" s="632"/>
      <c r="F119" s="632"/>
      <c r="G119" s="632"/>
      <c r="H119" s="632"/>
      <c r="I119" s="632"/>
      <c r="J119" s="632"/>
      <c r="K119" s="632"/>
      <c r="L119" s="632"/>
      <c r="M119" s="633"/>
      <c r="N119" s="626"/>
      <c r="O119" s="627"/>
      <c r="P119" s="627"/>
      <c r="Q119" s="627"/>
      <c r="R119" s="627"/>
      <c r="S119" s="628"/>
      <c r="T119" s="27"/>
    </row>
    <row r="120" spans="1:20" ht="99.9" customHeight="1" thickBot="1">
      <c r="A120" s="27"/>
      <c r="B120" s="629"/>
      <c r="C120" s="630"/>
      <c r="D120" s="634" t="s">
        <v>56</v>
      </c>
      <c r="E120" s="635"/>
      <c r="F120" s="635"/>
      <c r="G120" s="635"/>
      <c r="H120" s="635"/>
      <c r="I120" s="635"/>
      <c r="J120" s="635"/>
      <c r="K120" s="635"/>
      <c r="L120" s="635"/>
      <c r="M120" s="636"/>
      <c r="N120" s="617"/>
      <c r="O120" s="618"/>
      <c r="P120" s="618"/>
      <c r="Q120" s="618"/>
      <c r="R120" s="618"/>
      <c r="S120" s="619"/>
      <c r="T120" s="27"/>
    </row>
    <row r="121" spans="1:20" ht="12.75" customHeight="1">
      <c r="A121" s="27"/>
      <c r="B121" s="592"/>
      <c r="C121" s="593"/>
      <c r="D121" s="593"/>
      <c r="E121" s="593"/>
      <c r="F121" s="593"/>
      <c r="G121" s="593"/>
      <c r="H121" s="593"/>
      <c r="I121" s="593"/>
      <c r="J121" s="593"/>
      <c r="K121" s="593"/>
      <c r="L121" s="593"/>
      <c r="M121" s="593"/>
      <c r="N121" s="593"/>
      <c r="O121" s="593"/>
      <c r="P121" s="593"/>
      <c r="Q121" s="593"/>
      <c r="R121" s="593"/>
      <c r="S121" s="593"/>
      <c r="T121" s="27"/>
    </row>
    <row r="122" spans="1:20" ht="12.75" customHeight="1" thickBot="1">
      <c r="A122" s="27"/>
      <c r="B122" s="27"/>
      <c r="C122" s="27"/>
      <c r="D122" s="27"/>
      <c r="E122" s="27"/>
      <c r="F122" s="27"/>
      <c r="G122" s="27"/>
      <c r="H122" s="27"/>
      <c r="I122" s="27"/>
      <c r="J122" s="27"/>
      <c r="K122" s="27"/>
      <c r="L122" s="27"/>
      <c r="M122" s="27"/>
      <c r="N122" s="27"/>
      <c r="O122" s="27"/>
      <c r="P122" s="27"/>
      <c r="Q122" s="27"/>
      <c r="R122" s="27"/>
      <c r="S122" s="27"/>
      <c r="T122" s="27"/>
    </row>
    <row r="123" spans="1:20" ht="20.100000000000001" customHeight="1" thickBot="1">
      <c r="A123" s="27"/>
      <c r="B123" s="653" t="str">
        <f>B34</f>
        <v>Section 2. RFP Technical Proposal Evaluation</v>
      </c>
      <c r="C123" s="654"/>
      <c r="D123" s="654"/>
      <c r="E123" s="654"/>
      <c r="F123" s="654"/>
      <c r="G123" s="654"/>
      <c r="H123" s="654"/>
      <c r="I123" s="654"/>
      <c r="J123" s="654"/>
      <c r="K123" s="654"/>
      <c r="L123" s="654"/>
      <c r="M123" s="654"/>
      <c r="N123" s="654"/>
      <c r="O123" s="654"/>
      <c r="P123" s="654"/>
      <c r="Q123" s="654"/>
      <c r="R123" s="654"/>
      <c r="S123" s="655"/>
      <c r="T123" s="27"/>
    </row>
    <row r="124" spans="1:20" ht="12.75" customHeight="1" thickBot="1">
      <c r="A124" s="27"/>
      <c r="B124" s="27"/>
      <c r="C124" s="27"/>
      <c r="D124" s="27"/>
      <c r="E124" s="27"/>
      <c r="F124" s="27"/>
      <c r="G124" s="27"/>
      <c r="H124" s="27"/>
      <c r="I124" s="27"/>
      <c r="J124" s="27"/>
      <c r="K124" s="27"/>
      <c r="L124" s="27"/>
      <c r="M124" s="27"/>
      <c r="N124" s="27"/>
      <c r="O124" s="27"/>
      <c r="P124" s="27"/>
      <c r="Q124" s="27"/>
      <c r="R124" s="27"/>
      <c r="S124" s="27"/>
      <c r="T124" s="27"/>
    </row>
    <row r="125" spans="1:20" ht="56.25" customHeight="1" thickBot="1">
      <c r="A125" s="27"/>
      <c r="B125" s="609" t="s">
        <v>23</v>
      </c>
      <c r="C125" s="610"/>
      <c r="D125" s="656" t="s">
        <v>38</v>
      </c>
      <c r="E125" s="657"/>
      <c r="F125" s="624" t="s">
        <v>41</v>
      </c>
      <c r="G125" s="624"/>
      <c r="H125" s="624"/>
      <c r="I125" s="624"/>
      <c r="J125" s="624"/>
      <c r="K125" s="658"/>
      <c r="L125" s="47" t="s">
        <v>27</v>
      </c>
      <c r="M125" s="46" t="s">
        <v>52</v>
      </c>
      <c r="N125" s="48" t="s">
        <v>44</v>
      </c>
      <c r="O125" s="228" t="s">
        <v>42</v>
      </c>
      <c r="P125" s="229" t="s">
        <v>53</v>
      </c>
      <c r="Q125" s="46" t="s">
        <v>54</v>
      </c>
      <c r="R125" s="624" t="s">
        <v>40</v>
      </c>
      <c r="S125" s="625"/>
      <c r="T125" s="27"/>
    </row>
    <row r="126" spans="1:20" ht="99.9" customHeight="1" thickBot="1">
      <c r="A126" s="27"/>
      <c r="B126" s="587" t="str">
        <f>Legend!B78</f>
        <v>3. Project Staffing and Organization</v>
      </c>
      <c r="C126" s="588"/>
      <c r="D126" s="613" t="str">
        <f>Legend!E78</f>
        <v>3.1. Organizational Charts and list of principal agents</v>
      </c>
      <c r="E126" s="614"/>
      <c r="F126" s="639" t="s">
        <v>63</v>
      </c>
      <c r="G126" s="640"/>
      <c r="H126" s="640"/>
      <c r="I126" s="640"/>
      <c r="J126" s="640"/>
      <c r="K126" s="641"/>
      <c r="L126" s="49"/>
      <c r="M126" s="50"/>
      <c r="N126" s="51"/>
      <c r="O126" s="61" t="str">
        <f>IF(AND(M126&gt;1,M128&lt;=1,M129=0,M130=0),"Outstanding","Not Outstanding")</f>
        <v>Not Outstanding</v>
      </c>
      <c r="P126" s="62" t="str">
        <f>IF(O126="Outstanding","80-100","N/A")</f>
        <v>N/A</v>
      </c>
      <c r="Q126" s="137"/>
      <c r="R126" s="140" t="s">
        <v>168</v>
      </c>
      <c r="S126" s="202" t="s">
        <v>45</v>
      </c>
      <c r="T126" s="27"/>
    </row>
    <row r="127" spans="1:20" ht="99.9" customHeight="1">
      <c r="A127" s="27"/>
      <c r="B127" s="573" t="s">
        <v>17</v>
      </c>
      <c r="C127" s="575" t="str">
        <f>Legend!J78</f>
        <v>Provide two Organizational Charts showing the line of authority, one Agency specific and one Program specific. Include the roster of the Agency’s Board of Directors and/or Board of Trustees.</v>
      </c>
      <c r="D127" s="576"/>
      <c r="E127" s="577"/>
      <c r="F127" s="642" t="s">
        <v>213</v>
      </c>
      <c r="G127" s="643"/>
      <c r="H127" s="644"/>
      <c r="I127" s="644"/>
      <c r="J127" s="644"/>
      <c r="K127" s="644"/>
      <c r="L127" s="52"/>
      <c r="M127" s="53"/>
      <c r="N127" s="40"/>
      <c r="O127" s="63" t="str">
        <f>IF(AND(M126&gt;=1,M129=0,M130=0),"Good","Not Good")</f>
        <v>Not Good</v>
      </c>
      <c r="P127" s="64" t="str">
        <f>IF(O127="Good","60-79","N/A")</f>
        <v>N/A</v>
      </c>
      <c r="Q127" s="44"/>
      <c r="R127" s="141" t="s">
        <v>155</v>
      </c>
      <c r="S127" s="203" t="s">
        <v>47</v>
      </c>
      <c r="T127" s="27"/>
    </row>
    <row r="128" spans="1:20" ht="99.9" customHeight="1">
      <c r="A128" s="27"/>
      <c r="B128" s="574"/>
      <c r="C128" s="578"/>
      <c r="D128" s="579"/>
      <c r="E128" s="580"/>
      <c r="F128" s="642" t="s">
        <v>64</v>
      </c>
      <c r="G128" s="643"/>
      <c r="H128" s="644"/>
      <c r="I128" s="644"/>
      <c r="J128" s="644"/>
      <c r="K128" s="644"/>
      <c r="L128" s="52"/>
      <c r="M128" s="53"/>
      <c r="N128" s="40"/>
      <c r="O128" s="63" t="str">
        <f>IF(AND(M129=0,M130=0),"Acceptable","Not Acceptable")</f>
        <v>Acceptable</v>
      </c>
      <c r="P128" s="64" t="str">
        <f>IF(O128="Acceptable","40-59","N/A")</f>
        <v>40-59</v>
      </c>
      <c r="Q128" s="44"/>
      <c r="R128" s="142" t="s">
        <v>160</v>
      </c>
      <c r="S128" s="204" t="s">
        <v>49</v>
      </c>
      <c r="T128" s="27"/>
    </row>
    <row r="129" spans="1:20" ht="99.9" customHeight="1" thickBot="1">
      <c r="A129" s="27"/>
      <c r="B129" s="574"/>
      <c r="C129" s="581"/>
      <c r="D129" s="582"/>
      <c r="E129" s="583"/>
      <c r="F129" s="642" t="s">
        <v>65</v>
      </c>
      <c r="G129" s="643"/>
      <c r="H129" s="644"/>
      <c r="I129" s="644"/>
      <c r="J129" s="644"/>
      <c r="K129" s="644"/>
      <c r="L129" s="52"/>
      <c r="M129" s="53"/>
      <c r="N129" s="41"/>
      <c r="O129" s="63" t="str">
        <f>IF(OR(AND(M129&gt;=0,M130=1),AND(M129&gt;0,M130=0)),"Marginal","Not Marginal")</f>
        <v>Not Marginal</v>
      </c>
      <c r="P129" s="64" t="str">
        <f>IF(O129="Marginal","20-39","N/A")</f>
        <v>N/A</v>
      </c>
      <c r="Q129" s="44"/>
      <c r="R129" s="209" t="s">
        <v>163</v>
      </c>
      <c r="S129" s="210" t="s">
        <v>50</v>
      </c>
      <c r="T129" s="27"/>
    </row>
    <row r="130" spans="1:20" ht="99.9" customHeight="1" thickBot="1">
      <c r="A130" s="27"/>
      <c r="B130" s="230" t="s">
        <v>177</v>
      </c>
      <c r="C130" s="584" t="str">
        <f>Legend!S78</f>
        <v xml:space="preserve">Does the proposal provide adequate organizational charts, rosters of Board of Dirctors and Board of Trustees? Are the lists and charts clearly defined and readable? Do they include names and contact information? Do they include the titles of the positions? </v>
      </c>
      <c r="D130" s="585"/>
      <c r="E130" s="586"/>
      <c r="F130" s="620" t="s">
        <v>66</v>
      </c>
      <c r="G130" s="621"/>
      <c r="H130" s="622"/>
      <c r="I130" s="622"/>
      <c r="J130" s="622"/>
      <c r="K130" s="622"/>
      <c r="L130" s="54"/>
      <c r="M130" s="55"/>
      <c r="N130" s="56"/>
      <c r="O130" s="65" t="str">
        <f>IF(AND(M130&gt;=1),"Unacceptable","Not Unacceptable")</f>
        <v>Not Unacceptable</v>
      </c>
      <c r="P130" s="66" t="str">
        <f>IF(O130="Unacceptable","0-19","N/A")</f>
        <v>N/A</v>
      </c>
      <c r="Q130" s="45"/>
      <c r="R130" s="144" t="s">
        <v>51</v>
      </c>
      <c r="S130" s="206" t="s">
        <v>152</v>
      </c>
      <c r="T130" s="27"/>
    </row>
    <row r="131" spans="1:20" ht="20.100000000000001" customHeight="1" thickBot="1">
      <c r="A131" s="27"/>
      <c r="B131" s="592" t="s">
        <v>43</v>
      </c>
      <c r="C131" s="623"/>
      <c r="D131" s="623"/>
      <c r="E131" s="623"/>
      <c r="F131" s="623"/>
      <c r="G131" s="623"/>
      <c r="H131" s="623"/>
      <c r="I131" s="623"/>
      <c r="J131" s="623"/>
      <c r="K131" s="623"/>
      <c r="L131" s="623"/>
      <c r="M131" s="623"/>
      <c r="N131" s="623"/>
      <c r="O131" s="623"/>
      <c r="P131" s="623"/>
      <c r="Q131" s="57" t="str">
        <f>IF(AND(Q126="",Q127="",Q128="",Q129="",Q130=""),"",SUM(Q126:Q130))</f>
        <v/>
      </c>
      <c r="R131" s="624"/>
      <c r="S131" s="625"/>
      <c r="T131" s="27"/>
    </row>
    <row r="132" spans="1:20" ht="99.9" customHeight="1">
      <c r="A132" s="27"/>
      <c r="B132" s="615" t="s">
        <v>83</v>
      </c>
      <c r="C132" s="616"/>
      <c r="D132" s="631" t="s">
        <v>55</v>
      </c>
      <c r="E132" s="632"/>
      <c r="F132" s="632"/>
      <c r="G132" s="632"/>
      <c r="H132" s="632"/>
      <c r="I132" s="632"/>
      <c r="J132" s="632"/>
      <c r="K132" s="632"/>
      <c r="L132" s="632"/>
      <c r="M132" s="633"/>
      <c r="N132" s="626"/>
      <c r="O132" s="627"/>
      <c r="P132" s="627"/>
      <c r="Q132" s="627"/>
      <c r="R132" s="627"/>
      <c r="S132" s="628"/>
      <c r="T132" s="27"/>
    </row>
    <row r="133" spans="1:20" ht="99.9" customHeight="1" thickBot="1">
      <c r="A133" s="27"/>
      <c r="B133" s="629"/>
      <c r="C133" s="630"/>
      <c r="D133" s="634" t="s">
        <v>56</v>
      </c>
      <c r="E133" s="635"/>
      <c r="F133" s="635"/>
      <c r="G133" s="635"/>
      <c r="H133" s="635"/>
      <c r="I133" s="635"/>
      <c r="J133" s="635"/>
      <c r="K133" s="635"/>
      <c r="L133" s="635"/>
      <c r="M133" s="636"/>
      <c r="N133" s="617"/>
      <c r="O133" s="618"/>
      <c r="P133" s="618"/>
      <c r="Q133" s="618"/>
      <c r="R133" s="618"/>
      <c r="S133" s="619"/>
      <c r="T133" s="27"/>
    </row>
    <row r="134" spans="1:20" ht="12.75" customHeight="1">
      <c r="A134" s="27"/>
      <c r="B134" s="592"/>
      <c r="C134" s="593"/>
      <c r="D134" s="593"/>
      <c r="E134" s="593"/>
      <c r="F134" s="593"/>
      <c r="G134" s="593"/>
      <c r="H134" s="593"/>
      <c r="I134" s="593"/>
      <c r="J134" s="593"/>
      <c r="K134" s="593"/>
      <c r="L134" s="593"/>
      <c r="M134" s="593"/>
      <c r="N134" s="593"/>
      <c r="O134" s="593"/>
      <c r="P134" s="593"/>
      <c r="Q134" s="593"/>
      <c r="R134" s="593"/>
      <c r="S134" s="593"/>
      <c r="T134" s="27"/>
    </row>
    <row r="135" spans="1:20" ht="12.75" customHeight="1" thickBot="1">
      <c r="A135" s="27"/>
      <c r="B135" s="27"/>
      <c r="C135" s="27"/>
      <c r="D135" s="27"/>
      <c r="E135" s="27"/>
      <c r="F135" s="27"/>
      <c r="G135" s="27"/>
      <c r="H135" s="27"/>
      <c r="I135" s="27"/>
      <c r="J135" s="27"/>
      <c r="K135" s="27"/>
      <c r="L135" s="27"/>
      <c r="M135" s="27"/>
      <c r="N135" s="27"/>
      <c r="O135" s="27"/>
      <c r="P135" s="27"/>
      <c r="Q135" s="27"/>
      <c r="R135" s="27"/>
      <c r="S135" s="27"/>
      <c r="T135" s="27"/>
    </row>
    <row r="136" spans="1:20" ht="20.100000000000001" customHeight="1" thickBot="1">
      <c r="A136" s="27"/>
      <c r="B136" s="653" t="str">
        <f>B34</f>
        <v>Section 2. RFP Technical Proposal Evaluation</v>
      </c>
      <c r="C136" s="654"/>
      <c r="D136" s="654"/>
      <c r="E136" s="654"/>
      <c r="F136" s="654"/>
      <c r="G136" s="654"/>
      <c r="H136" s="654"/>
      <c r="I136" s="654"/>
      <c r="J136" s="654"/>
      <c r="K136" s="654"/>
      <c r="L136" s="654"/>
      <c r="M136" s="654"/>
      <c r="N136" s="654"/>
      <c r="O136" s="654"/>
      <c r="P136" s="654"/>
      <c r="Q136" s="654"/>
      <c r="R136" s="654"/>
      <c r="S136" s="655"/>
      <c r="T136" s="27"/>
    </row>
    <row r="137" spans="1:20" ht="12.75" customHeight="1" thickBot="1">
      <c r="A137" s="27"/>
      <c r="B137" s="27"/>
      <c r="C137" s="27"/>
      <c r="D137" s="27"/>
      <c r="E137" s="27"/>
      <c r="F137" s="27"/>
      <c r="G137" s="27"/>
      <c r="H137" s="27"/>
      <c r="I137" s="27"/>
      <c r="J137" s="27"/>
      <c r="K137" s="27"/>
      <c r="L137" s="27"/>
      <c r="M137" s="27"/>
      <c r="N137" s="27"/>
      <c r="O137" s="27"/>
      <c r="P137" s="27"/>
      <c r="Q137" s="27"/>
      <c r="R137" s="27"/>
      <c r="S137" s="27"/>
      <c r="T137" s="27"/>
    </row>
    <row r="138" spans="1:20" ht="56.25" customHeight="1" thickBot="1">
      <c r="A138" s="27"/>
      <c r="B138" s="609" t="s">
        <v>23</v>
      </c>
      <c r="C138" s="610"/>
      <c r="D138" s="656" t="s">
        <v>38</v>
      </c>
      <c r="E138" s="657"/>
      <c r="F138" s="624" t="s">
        <v>41</v>
      </c>
      <c r="G138" s="624"/>
      <c r="H138" s="624"/>
      <c r="I138" s="624"/>
      <c r="J138" s="624"/>
      <c r="K138" s="658"/>
      <c r="L138" s="47" t="s">
        <v>27</v>
      </c>
      <c r="M138" s="46" t="s">
        <v>52</v>
      </c>
      <c r="N138" s="48" t="s">
        <v>44</v>
      </c>
      <c r="O138" s="228" t="s">
        <v>42</v>
      </c>
      <c r="P138" s="229" t="s">
        <v>53</v>
      </c>
      <c r="Q138" s="46" t="s">
        <v>54</v>
      </c>
      <c r="R138" s="624" t="s">
        <v>40</v>
      </c>
      <c r="S138" s="625"/>
      <c r="T138" s="27"/>
    </row>
    <row r="139" spans="1:20" ht="99.9" customHeight="1" thickBot="1">
      <c r="A139" s="27"/>
      <c r="B139" s="587" t="str">
        <f>Legend!B79</f>
        <v>3. Project Staffing and Organization</v>
      </c>
      <c r="C139" s="588"/>
      <c r="D139" s="613" t="str">
        <f>Legend!E79</f>
        <v>3.2. Staff and qualifications</v>
      </c>
      <c r="E139" s="614"/>
      <c r="F139" s="639" t="s">
        <v>63</v>
      </c>
      <c r="G139" s="640"/>
      <c r="H139" s="640"/>
      <c r="I139" s="640"/>
      <c r="J139" s="640"/>
      <c r="K139" s="641"/>
      <c r="L139" s="49"/>
      <c r="M139" s="50"/>
      <c r="N139" s="51"/>
      <c r="O139" s="61" t="str">
        <f>IF(AND(M139&gt;1,M141&lt;=1,M142=0,M143=0),"Outstanding","Not Outstanding")</f>
        <v>Not Outstanding</v>
      </c>
      <c r="P139" s="62" t="str">
        <f>IF(O139="Outstanding","80-100","N/A")</f>
        <v>N/A</v>
      </c>
      <c r="Q139" s="137"/>
      <c r="R139" s="140" t="s">
        <v>168</v>
      </c>
      <c r="S139" s="202" t="s">
        <v>45</v>
      </c>
      <c r="T139" s="27"/>
    </row>
    <row r="140" spans="1:20" ht="99.9" customHeight="1">
      <c r="A140" s="27"/>
      <c r="B140" s="573" t="s">
        <v>17</v>
      </c>
      <c r="C140" s="575" t="str">
        <f>Legend!J79</f>
        <v xml:space="preserve"> Identify the number and type of staff involved in the project, including identification of the bidder’s project manager and summarize staff qualifications related to specific requirements of this project.</v>
      </c>
      <c r="D140" s="576"/>
      <c r="E140" s="577"/>
      <c r="F140" s="642" t="s">
        <v>213</v>
      </c>
      <c r="G140" s="643"/>
      <c r="H140" s="644"/>
      <c r="I140" s="644"/>
      <c r="J140" s="644"/>
      <c r="K140" s="644"/>
      <c r="L140" s="52"/>
      <c r="M140" s="53"/>
      <c r="N140" s="40"/>
      <c r="O140" s="63" t="str">
        <f>IF(AND(M139&gt;=1,M142=0,M143=0),"Good","Not Good")</f>
        <v>Not Good</v>
      </c>
      <c r="P140" s="64" t="str">
        <f>IF(O140="Good","60-79","N/A")</f>
        <v>N/A</v>
      </c>
      <c r="Q140" s="44"/>
      <c r="R140" s="141" t="s">
        <v>156</v>
      </c>
      <c r="S140" s="203" t="s">
        <v>47</v>
      </c>
      <c r="T140" s="27"/>
    </row>
    <row r="141" spans="1:20" ht="99.9" customHeight="1">
      <c r="A141" s="27"/>
      <c r="B141" s="574"/>
      <c r="C141" s="578"/>
      <c r="D141" s="579"/>
      <c r="E141" s="580"/>
      <c r="F141" s="642" t="s">
        <v>64</v>
      </c>
      <c r="G141" s="643"/>
      <c r="H141" s="644"/>
      <c r="I141" s="644"/>
      <c r="J141" s="644"/>
      <c r="K141" s="644"/>
      <c r="L141" s="52"/>
      <c r="M141" s="53"/>
      <c r="N141" s="40"/>
      <c r="O141" s="63" t="str">
        <f>IF(AND(M142=0,M143=0),"Acceptable","Not Acceptable")</f>
        <v>Acceptable</v>
      </c>
      <c r="P141" s="64" t="str">
        <f>IF(O141="Acceptable","40-59","N/A")</f>
        <v>40-59</v>
      </c>
      <c r="Q141" s="44"/>
      <c r="R141" s="142" t="s">
        <v>162</v>
      </c>
      <c r="S141" s="204" t="s">
        <v>49</v>
      </c>
      <c r="T141" s="27"/>
    </row>
    <row r="142" spans="1:20" ht="99.9" customHeight="1" thickBot="1">
      <c r="A142" s="27"/>
      <c r="B142" s="574"/>
      <c r="C142" s="581"/>
      <c r="D142" s="582"/>
      <c r="E142" s="583"/>
      <c r="F142" s="642" t="s">
        <v>65</v>
      </c>
      <c r="G142" s="643"/>
      <c r="H142" s="644"/>
      <c r="I142" s="644"/>
      <c r="J142" s="644"/>
      <c r="K142" s="644"/>
      <c r="L142" s="52"/>
      <c r="M142" s="53"/>
      <c r="N142" s="41"/>
      <c r="O142" s="63" t="str">
        <f>IF(OR(AND(M142&gt;=0,M143=1),AND(M142&gt;0,M143=0)),"Marginal","Not Marginal")</f>
        <v>Not Marginal</v>
      </c>
      <c r="P142" s="64" t="str">
        <f>IF(O142="Marginal","20-39","N/A")</f>
        <v>N/A</v>
      </c>
      <c r="Q142" s="44"/>
      <c r="R142" s="209" t="s">
        <v>159</v>
      </c>
      <c r="S142" s="210" t="s">
        <v>50</v>
      </c>
      <c r="T142" s="27"/>
    </row>
    <row r="143" spans="1:20" ht="135.75" customHeight="1" thickBot="1">
      <c r="A143" s="27"/>
      <c r="B143" s="230" t="s">
        <v>177</v>
      </c>
      <c r="C143" s="584" t="str">
        <f>Legend!S79</f>
        <v>Is the proposed staffing appropriate to the needed services? If the proposal identifies a need to hire additional staff, are the responsibilities and qualifications related to the positions to be filled adequately identified? Is staff going to include volunteers and if yes how are their qualifications integrated into the staff ? If some of the staff positions are going to be filled by subcontractors, how are their qualifications adequately addressed? Is all the staff listed on the Salary Worksheet of the Budget Workbook?</v>
      </c>
      <c r="D143" s="585"/>
      <c r="E143" s="586"/>
      <c r="F143" s="620" t="s">
        <v>66</v>
      </c>
      <c r="G143" s="621"/>
      <c r="H143" s="622"/>
      <c r="I143" s="622"/>
      <c r="J143" s="622"/>
      <c r="K143" s="622"/>
      <c r="L143" s="54"/>
      <c r="M143" s="55"/>
      <c r="N143" s="56"/>
      <c r="O143" s="65" t="str">
        <f>IF(AND(M143&gt;=1),"Unacceptable","Not Unacceptable")</f>
        <v>Not Unacceptable</v>
      </c>
      <c r="P143" s="66" t="str">
        <f>IF(O143="Unacceptable","0-19","N/A")</f>
        <v>N/A</v>
      </c>
      <c r="Q143" s="45"/>
      <c r="R143" s="144" t="s">
        <v>51</v>
      </c>
      <c r="S143" s="206" t="s">
        <v>152</v>
      </c>
      <c r="T143" s="27"/>
    </row>
    <row r="144" spans="1:20" ht="20.100000000000001" customHeight="1" thickBot="1">
      <c r="A144" s="27"/>
      <c r="B144" s="592" t="s">
        <v>43</v>
      </c>
      <c r="C144" s="623"/>
      <c r="D144" s="623"/>
      <c r="E144" s="623"/>
      <c r="F144" s="623"/>
      <c r="G144" s="623"/>
      <c r="H144" s="623"/>
      <c r="I144" s="623"/>
      <c r="J144" s="623"/>
      <c r="K144" s="623"/>
      <c r="L144" s="623"/>
      <c r="M144" s="623"/>
      <c r="N144" s="623"/>
      <c r="O144" s="623"/>
      <c r="P144" s="623"/>
      <c r="Q144" s="57" t="str">
        <f>IF(AND(Q139="",Q140="",Q141="",Q142="",Q143=""),"",SUM(Q139:Q143))</f>
        <v/>
      </c>
      <c r="R144" s="624"/>
      <c r="S144" s="625"/>
      <c r="T144" s="27"/>
    </row>
    <row r="145" spans="1:20" ht="99.9" customHeight="1">
      <c r="A145" s="27"/>
      <c r="B145" s="615" t="s">
        <v>83</v>
      </c>
      <c r="C145" s="616"/>
      <c r="D145" s="631" t="s">
        <v>55</v>
      </c>
      <c r="E145" s="632"/>
      <c r="F145" s="632"/>
      <c r="G145" s="632"/>
      <c r="H145" s="632"/>
      <c r="I145" s="632"/>
      <c r="J145" s="632"/>
      <c r="K145" s="632"/>
      <c r="L145" s="632"/>
      <c r="M145" s="633"/>
      <c r="N145" s="626"/>
      <c r="O145" s="627"/>
      <c r="P145" s="627"/>
      <c r="Q145" s="627"/>
      <c r="R145" s="627"/>
      <c r="S145" s="628"/>
      <c r="T145" s="27"/>
    </row>
    <row r="146" spans="1:20" ht="99.9" customHeight="1" thickBot="1">
      <c r="A146" s="27"/>
      <c r="B146" s="629"/>
      <c r="C146" s="630"/>
      <c r="D146" s="634" t="s">
        <v>56</v>
      </c>
      <c r="E146" s="635"/>
      <c r="F146" s="635"/>
      <c r="G146" s="635"/>
      <c r="H146" s="635"/>
      <c r="I146" s="635"/>
      <c r="J146" s="635"/>
      <c r="K146" s="635"/>
      <c r="L146" s="635"/>
      <c r="M146" s="636"/>
      <c r="N146" s="617"/>
      <c r="O146" s="618"/>
      <c r="P146" s="618"/>
      <c r="Q146" s="618"/>
      <c r="R146" s="618"/>
      <c r="S146" s="619"/>
      <c r="T146" s="27"/>
    </row>
    <row r="147" spans="1:20" ht="12.75" customHeight="1">
      <c r="A147" s="27"/>
      <c r="B147" s="592"/>
      <c r="C147" s="593"/>
      <c r="D147" s="593"/>
      <c r="E147" s="593"/>
      <c r="F147" s="593"/>
      <c r="G147" s="593"/>
      <c r="H147" s="593"/>
      <c r="I147" s="593"/>
      <c r="J147" s="593"/>
      <c r="K147" s="593"/>
      <c r="L147" s="593"/>
      <c r="M147" s="593"/>
      <c r="N147" s="593"/>
      <c r="O147" s="593"/>
      <c r="P147" s="593"/>
      <c r="Q147" s="593"/>
      <c r="R147" s="593"/>
      <c r="S147" s="593"/>
      <c r="T147" s="27"/>
    </row>
    <row r="148" spans="1:20" ht="12.75" customHeight="1" thickBot="1">
      <c r="A148" s="27"/>
      <c r="B148" s="27"/>
      <c r="C148" s="27"/>
      <c r="D148" s="27"/>
      <c r="E148" s="27"/>
      <c r="F148" s="27"/>
      <c r="G148" s="27"/>
      <c r="H148" s="27"/>
      <c r="I148" s="27"/>
      <c r="J148" s="27"/>
      <c r="K148" s="27"/>
      <c r="L148" s="27"/>
      <c r="M148" s="27"/>
      <c r="N148" s="27"/>
      <c r="O148" s="27"/>
      <c r="P148" s="27"/>
      <c r="Q148" s="27"/>
      <c r="R148" s="27"/>
      <c r="S148" s="27"/>
      <c r="T148" s="27"/>
    </row>
    <row r="149" spans="1:20" ht="20.100000000000001" customHeight="1" thickBot="1">
      <c r="A149" s="27"/>
      <c r="B149" s="653" t="str">
        <f>B34</f>
        <v>Section 2. RFP Technical Proposal Evaluation</v>
      </c>
      <c r="C149" s="654"/>
      <c r="D149" s="654"/>
      <c r="E149" s="654"/>
      <c r="F149" s="654"/>
      <c r="G149" s="654"/>
      <c r="H149" s="654"/>
      <c r="I149" s="654"/>
      <c r="J149" s="654"/>
      <c r="K149" s="654"/>
      <c r="L149" s="654"/>
      <c r="M149" s="654"/>
      <c r="N149" s="654"/>
      <c r="O149" s="654"/>
      <c r="P149" s="654"/>
      <c r="Q149" s="654"/>
      <c r="R149" s="654"/>
      <c r="S149" s="655"/>
      <c r="T149" s="27"/>
    </row>
    <row r="150" spans="1:20" ht="12.75" customHeight="1" thickBot="1">
      <c r="A150" s="27"/>
      <c r="B150" s="27"/>
      <c r="C150" s="27"/>
      <c r="D150" s="27"/>
      <c r="E150" s="27"/>
      <c r="F150" s="27"/>
      <c r="G150" s="27"/>
      <c r="H150" s="27"/>
      <c r="I150" s="27"/>
      <c r="J150" s="27"/>
      <c r="K150" s="27"/>
      <c r="L150" s="27"/>
      <c r="M150" s="27"/>
      <c r="N150" s="27"/>
      <c r="O150" s="27"/>
      <c r="P150" s="27"/>
      <c r="Q150" s="27"/>
      <c r="R150" s="27"/>
      <c r="S150" s="27"/>
      <c r="T150" s="27"/>
    </row>
    <row r="151" spans="1:20" ht="52.5" customHeight="1" thickBot="1">
      <c r="A151" s="27"/>
      <c r="B151" s="609" t="s">
        <v>23</v>
      </c>
      <c r="C151" s="610"/>
      <c r="D151" s="656" t="s">
        <v>38</v>
      </c>
      <c r="E151" s="657"/>
      <c r="F151" s="624" t="s">
        <v>41</v>
      </c>
      <c r="G151" s="624"/>
      <c r="H151" s="624"/>
      <c r="I151" s="624"/>
      <c r="J151" s="624"/>
      <c r="K151" s="658"/>
      <c r="L151" s="47" t="s">
        <v>27</v>
      </c>
      <c r="M151" s="46" t="s">
        <v>52</v>
      </c>
      <c r="N151" s="48" t="s">
        <v>44</v>
      </c>
      <c r="O151" s="228" t="s">
        <v>42</v>
      </c>
      <c r="P151" s="229" t="s">
        <v>53</v>
      </c>
      <c r="Q151" s="46" t="s">
        <v>54</v>
      </c>
      <c r="R151" s="624" t="s">
        <v>40</v>
      </c>
      <c r="S151" s="625"/>
      <c r="T151" s="27"/>
    </row>
    <row r="152" spans="1:20" ht="99.9" customHeight="1" thickBot="1">
      <c r="A152" s="27"/>
      <c r="B152" s="587" t="str">
        <f>Legend!B80</f>
        <v>3. Project Staffing and Organization</v>
      </c>
      <c r="C152" s="588"/>
      <c r="D152" s="613" t="str">
        <f>Legend!E80</f>
        <v>3.3. Résumés of professional staff</v>
      </c>
      <c r="E152" s="614"/>
      <c r="F152" s="639" t="s">
        <v>63</v>
      </c>
      <c r="G152" s="640"/>
      <c r="H152" s="640"/>
      <c r="I152" s="640"/>
      <c r="J152" s="640"/>
      <c r="K152" s="641"/>
      <c r="L152" s="49"/>
      <c r="M152" s="50"/>
      <c r="N152" s="51"/>
      <c r="O152" s="61" t="str">
        <f>IF(AND(M152&gt;1,M154&lt;=1,M155=0,M156=0),"Outstanding","Not Outstanding")</f>
        <v>Not Outstanding</v>
      </c>
      <c r="P152" s="62" t="str">
        <f>IF(O152="Outstanding","80-100","N/A")</f>
        <v>N/A</v>
      </c>
      <c r="Q152" s="137"/>
      <c r="R152" s="140" t="s">
        <v>168</v>
      </c>
      <c r="S152" s="202" t="s">
        <v>45</v>
      </c>
      <c r="T152" s="27"/>
    </row>
    <row r="153" spans="1:20" ht="99.9" customHeight="1">
      <c r="A153" s="27"/>
      <c r="B153" s="573" t="s">
        <v>17</v>
      </c>
      <c r="C153" s="575" t="str">
        <f>Legend!J80</f>
        <v>Include résumés of all the professional staff whose salaries will be paid by program funds. Usually these are the staff members whose salaries are fifty to hundred percent paid by program funds and the professional positions that are mandatory for receiving the program funds. Please redact private identifies such as home addresses, home phones, and social security numbers.</v>
      </c>
      <c r="D153" s="576"/>
      <c r="E153" s="577"/>
      <c r="F153" s="642" t="s">
        <v>213</v>
      </c>
      <c r="G153" s="643"/>
      <c r="H153" s="644"/>
      <c r="I153" s="644"/>
      <c r="J153" s="644"/>
      <c r="K153" s="644"/>
      <c r="L153" s="52"/>
      <c r="M153" s="53"/>
      <c r="N153" s="40"/>
      <c r="O153" s="63" t="str">
        <f>IF(AND(M152&gt;=1,M155=0,M156=0),"Good","Not Good")</f>
        <v>Not Good</v>
      </c>
      <c r="P153" s="64" t="str">
        <f>IF(O153="Good","60-79","N/A")</f>
        <v>N/A</v>
      </c>
      <c r="Q153" s="44"/>
      <c r="R153" s="141" t="s">
        <v>154</v>
      </c>
      <c r="S153" s="203" t="s">
        <v>47</v>
      </c>
      <c r="T153" s="27"/>
    </row>
    <row r="154" spans="1:20" ht="99.9" customHeight="1">
      <c r="A154" s="27"/>
      <c r="B154" s="574"/>
      <c r="C154" s="578"/>
      <c r="D154" s="579"/>
      <c r="E154" s="580"/>
      <c r="F154" s="642" t="s">
        <v>64</v>
      </c>
      <c r="G154" s="643"/>
      <c r="H154" s="644"/>
      <c r="I154" s="644"/>
      <c r="J154" s="644"/>
      <c r="K154" s="644"/>
      <c r="L154" s="52"/>
      <c r="M154" s="53"/>
      <c r="N154" s="40"/>
      <c r="O154" s="63" t="str">
        <f>IF(AND(M155=0,M156=0),"Acceptable","Not Acceptable")</f>
        <v>Acceptable</v>
      </c>
      <c r="P154" s="64" t="str">
        <f>IF(O154="Acceptable","40-59","N/A")</f>
        <v>40-59</v>
      </c>
      <c r="Q154" s="44"/>
      <c r="R154" s="142" t="s">
        <v>164</v>
      </c>
      <c r="S154" s="204" t="s">
        <v>49</v>
      </c>
      <c r="T154" s="27"/>
    </row>
    <row r="155" spans="1:20" ht="99.9" customHeight="1" thickBot="1">
      <c r="A155" s="27"/>
      <c r="B155" s="574"/>
      <c r="C155" s="581"/>
      <c r="D155" s="582"/>
      <c r="E155" s="583"/>
      <c r="F155" s="642" t="s">
        <v>65</v>
      </c>
      <c r="G155" s="643"/>
      <c r="H155" s="644"/>
      <c r="I155" s="644"/>
      <c r="J155" s="644"/>
      <c r="K155" s="644"/>
      <c r="L155" s="52"/>
      <c r="M155" s="53"/>
      <c r="N155" s="41"/>
      <c r="O155" s="63" t="str">
        <f>IF(OR(AND(M155&gt;=0,M156=1),AND(M155&gt;0,M156=0)),"Marginal","Not Marginal")</f>
        <v>Not Marginal</v>
      </c>
      <c r="P155" s="64" t="str">
        <f>IF(O155="Marginal","20-39","N/A")</f>
        <v>N/A</v>
      </c>
      <c r="Q155" s="44"/>
      <c r="R155" s="209" t="s">
        <v>163</v>
      </c>
      <c r="S155" s="210" t="s">
        <v>50</v>
      </c>
      <c r="T155" s="27"/>
    </row>
    <row r="156" spans="1:20" ht="99.9" customHeight="1" thickBot="1">
      <c r="A156" s="27"/>
      <c r="B156" s="230" t="s">
        <v>177</v>
      </c>
      <c r="C156" s="584" t="str">
        <f>Legend!S80</f>
        <v>Are the qualifications of the proposed staffing appropriate to the needed services? Are  résumés provided to all the professional staff who are listed on the Salary Worksheet of the Budget Workbook?</v>
      </c>
      <c r="D156" s="585"/>
      <c r="E156" s="586"/>
      <c r="F156" s="620" t="s">
        <v>66</v>
      </c>
      <c r="G156" s="621"/>
      <c r="H156" s="622"/>
      <c r="I156" s="622"/>
      <c r="J156" s="622"/>
      <c r="K156" s="622"/>
      <c r="L156" s="54"/>
      <c r="M156" s="55"/>
      <c r="N156" s="56"/>
      <c r="O156" s="65" t="str">
        <f>IF(AND(M156&gt;=1),"Unacceptable","Not Unacceptable")</f>
        <v>Not Unacceptable</v>
      </c>
      <c r="P156" s="66" t="str">
        <f>IF(O156="Unacceptable","0-19","N/A")</f>
        <v>N/A</v>
      </c>
      <c r="Q156" s="45"/>
      <c r="R156" s="144" t="s">
        <v>51</v>
      </c>
      <c r="S156" s="206" t="s">
        <v>152</v>
      </c>
      <c r="T156" s="27"/>
    </row>
    <row r="157" spans="1:20" ht="20.100000000000001" customHeight="1" thickBot="1">
      <c r="A157" s="27"/>
      <c r="B157" s="592" t="s">
        <v>43</v>
      </c>
      <c r="C157" s="623"/>
      <c r="D157" s="623"/>
      <c r="E157" s="623"/>
      <c r="F157" s="623"/>
      <c r="G157" s="623"/>
      <c r="H157" s="623"/>
      <c r="I157" s="623"/>
      <c r="J157" s="623"/>
      <c r="K157" s="623"/>
      <c r="L157" s="623"/>
      <c r="M157" s="623"/>
      <c r="N157" s="623"/>
      <c r="O157" s="623"/>
      <c r="P157" s="623"/>
      <c r="Q157" s="57" t="str">
        <f>IF(AND(Q152="",Q153="",Q154="",Q155="",Q156=""),"",SUM(Q152:Q156))</f>
        <v/>
      </c>
      <c r="R157" s="624"/>
      <c r="S157" s="625"/>
      <c r="T157" s="27"/>
    </row>
    <row r="158" spans="1:20" ht="99.9" customHeight="1">
      <c r="A158" s="27"/>
      <c r="B158" s="615" t="s">
        <v>83</v>
      </c>
      <c r="C158" s="616"/>
      <c r="D158" s="631" t="s">
        <v>55</v>
      </c>
      <c r="E158" s="632"/>
      <c r="F158" s="632"/>
      <c r="G158" s="632"/>
      <c r="H158" s="632"/>
      <c r="I158" s="632"/>
      <c r="J158" s="632"/>
      <c r="K158" s="632"/>
      <c r="L158" s="632"/>
      <c r="M158" s="633"/>
      <c r="N158" s="626"/>
      <c r="O158" s="627"/>
      <c r="P158" s="627"/>
      <c r="Q158" s="627"/>
      <c r="R158" s="627"/>
      <c r="S158" s="628"/>
      <c r="T158" s="27"/>
    </row>
    <row r="159" spans="1:20" ht="99.9" customHeight="1" thickBot="1">
      <c r="A159" s="27"/>
      <c r="B159" s="629"/>
      <c r="C159" s="630"/>
      <c r="D159" s="634" t="s">
        <v>56</v>
      </c>
      <c r="E159" s="635"/>
      <c r="F159" s="635"/>
      <c r="G159" s="635"/>
      <c r="H159" s="635"/>
      <c r="I159" s="635"/>
      <c r="J159" s="635"/>
      <c r="K159" s="635"/>
      <c r="L159" s="635"/>
      <c r="M159" s="636"/>
      <c r="N159" s="617"/>
      <c r="O159" s="618"/>
      <c r="P159" s="618"/>
      <c r="Q159" s="618"/>
      <c r="R159" s="618"/>
      <c r="S159" s="619"/>
      <c r="T159" s="27"/>
    </row>
    <row r="160" spans="1:20" ht="12.75" customHeight="1">
      <c r="A160" s="27"/>
      <c r="B160" s="592"/>
      <c r="C160" s="593"/>
      <c r="D160" s="593"/>
      <c r="E160" s="593"/>
      <c r="F160" s="593"/>
      <c r="G160" s="593"/>
      <c r="H160" s="593"/>
      <c r="I160" s="593"/>
      <c r="J160" s="593"/>
      <c r="K160" s="593"/>
      <c r="L160" s="593"/>
      <c r="M160" s="593"/>
      <c r="N160" s="593"/>
      <c r="O160" s="593"/>
      <c r="P160" s="593"/>
      <c r="Q160" s="593"/>
      <c r="R160" s="593"/>
      <c r="S160" s="593"/>
      <c r="T160" s="27"/>
    </row>
    <row r="161" spans="1:20" ht="12.75" customHeight="1" thickBot="1">
      <c r="A161" s="27"/>
      <c r="B161" s="27"/>
      <c r="C161" s="27"/>
      <c r="D161" s="27"/>
      <c r="E161" s="27"/>
      <c r="F161" s="27"/>
      <c r="G161" s="27"/>
      <c r="H161" s="27"/>
      <c r="I161" s="27"/>
      <c r="J161" s="27"/>
      <c r="K161" s="27"/>
      <c r="L161" s="27"/>
      <c r="M161" s="27"/>
      <c r="N161" s="27"/>
      <c r="O161" s="27"/>
      <c r="P161" s="27"/>
      <c r="Q161" s="27"/>
      <c r="R161" s="27"/>
      <c r="S161" s="27"/>
      <c r="T161" s="27"/>
    </row>
    <row r="162" spans="1:20" ht="20.100000000000001" customHeight="1" thickBot="1">
      <c r="A162" s="27"/>
      <c r="B162" s="653" t="str">
        <f>B34</f>
        <v>Section 2. RFP Technical Proposal Evaluation</v>
      </c>
      <c r="C162" s="654"/>
      <c r="D162" s="654"/>
      <c r="E162" s="654"/>
      <c r="F162" s="654"/>
      <c r="G162" s="654"/>
      <c r="H162" s="654"/>
      <c r="I162" s="654"/>
      <c r="J162" s="654"/>
      <c r="K162" s="654"/>
      <c r="L162" s="654"/>
      <c r="M162" s="654"/>
      <c r="N162" s="654"/>
      <c r="O162" s="654"/>
      <c r="P162" s="654"/>
      <c r="Q162" s="654"/>
      <c r="R162" s="654"/>
      <c r="S162" s="655"/>
      <c r="T162" s="27"/>
    </row>
    <row r="163" spans="1:20" ht="12.75" customHeight="1" thickBot="1">
      <c r="A163" s="27"/>
      <c r="B163" s="27"/>
      <c r="C163" s="27"/>
      <c r="D163" s="27"/>
      <c r="E163" s="27"/>
      <c r="F163" s="27"/>
      <c r="G163" s="27"/>
      <c r="H163" s="27"/>
      <c r="I163" s="27"/>
      <c r="J163" s="27"/>
      <c r="K163" s="27"/>
      <c r="L163" s="27"/>
      <c r="M163" s="27"/>
      <c r="N163" s="27"/>
      <c r="O163" s="27"/>
      <c r="P163" s="27"/>
      <c r="Q163" s="27"/>
      <c r="R163" s="27"/>
      <c r="S163" s="27"/>
      <c r="T163" s="27"/>
    </row>
    <row r="164" spans="1:20" ht="51" customHeight="1" thickBot="1">
      <c r="A164" s="27"/>
      <c r="B164" s="609" t="s">
        <v>23</v>
      </c>
      <c r="C164" s="610"/>
      <c r="D164" s="656" t="s">
        <v>38</v>
      </c>
      <c r="E164" s="657"/>
      <c r="F164" s="624" t="s">
        <v>41</v>
      </c>
      <c r="G164" s="624"/>
      <c r="H164" s="624"/>
      <c r="I164" s="624"/>
      <c r="J164" s="624"/>
      <c r="K164" s="658"/>
      <c r="L164" s="47" t="s">
        <v>27</v>
      </c>
      <c r="M164" s="46" t="s">
        <v>52</v>
      </c>
      <c r="N164" s="48" t="s">
        <v>44</v>
      </c>
      <c r="O164" s="228" t="s">
        <v>42</v>
      </c>
      <c r="P164" s="229" t="s">
        <v>53</v>
      </c>
      <c r="Q164" s="46" t="s">
        <v>54</v>
      </c>
      <c r="R164" s="624" t="s">
        <v>40</v>
      </c>
      <c r="S164" s="625"/>
      <c r="T164" s="27"/>
    </row>
    <row r="165" spans="1:20" ht="99.9" customHeight="1" thickBot="1">
      <c r="A165" s="27"/>
      <c r="B165" s="587" t="str">
        <f>Legend!B81</f>
        <v>3. Project Staffing and Organization</v>
      </c>
      <c r="C165" s="588"/>
      <c r="D165" s="613" t="str">
        <f>Legend!E81</f>
        <v>3.4. Job descriptions</v>
      </c>
      <c r="E165" s="614"/>
      <c r="F165" s="639" t="s">
        <v>63</v>
      </c>
      <c r="G165" s="640"/>
      <c r="H165" s="640"/>
      <c r="I165" s="640"/>
      <c r="J165" s="640"/>
      <c r="K165" s="641"/>
      <c r="L165" s="49"/>
      <c r="M165" s="50"/>
      <c r="N165" s="51"/>
      <c r="O165" s="61" t="str">
        <f>IF(AND(M165&gt;1,M167&lt;=1,M168=0,M169=0),"Outstanding","Not Outstanding")</f>
        <v>Not Outstanding</v>
      </c>
      <c r="P165" s="62" t="str">
        <f>IF(O165="Outstanding","80-100","N/A")</f>
        <v>N/A</v>
      </c>
      <c r="Q165" s="137"/>
      <c r="R165" s="140" t="s">
        <v>168</v>
      </c>
      <c r="S165" s="202" t="s">
        <v>45</v>
      </c>
      <c r="T165" s="27"/>
    </row>
    <row r="166" spans="1:20" ht="99.9" customHeight="1">
      <c r="A166" s="27"/>
      <c r="B166" s="573" t="s">
        <v>17</v>
      </c>
      <c r="C166" s="575" t="str">
        <f>Legend!J81</f>
        <v>Include all job descriptions for all project staff. Descriptions must include the hours the staff person works each week, the number of hours assigned to this program and the educational standards and certificates the job requires.</v>
      </c>
      <c r="D166" s="576"/>
      <c r="E166" s="577"/>
      <c r="F166" s="642" t="s">
        <v>213</v>
      </c>
      <c r="G166" s="643"/>
      <c r="H166" s="644"/>
      <c r="I166" s="644"/>
      <c r="J166" s="644"/>
      <c r="K166" s="644"/>
      <c r="L166" s="52"/>
      <c r="M166" s="53"/>
      <c r="N166" s="40"/>
      <c r="O166" s="63" t="str">
        <f>IF(AND(M165&gt;=1,M168=0,M169=0),"Good","Not Good")</f>
        <v>Not Good</v>
      </c>
      <c r="P166" s="64" t="str">
        <f>IF(O166="Good","60-79","N/A")</f>
        <v>N/A</v>
      </c>
      <c r="Q166" s="44"/>
      <c r="R166" s="141" t="s">
        <v>156</v>
      </c>
      <c r="S166" s="203" t="s">
        <v>47</v>
      </c>
      <c r="T166" s="27"/>
    </row>
    <row r="167" spans="1:20" ht="99.9" customHeight="1">
      <c r="A167" s="27"/>
      <c r="B167" s="574"/>
      <c r="C167" s="578"/>
      <c r="D167" s="579"/>
      <c r="E167" s="580"/>
      <c r="F167" s="642" t="s">
        <v>64</v>
      </c>
      <c r="G167" s="643"/>
      <c r="H167" s="644"/>
      <c r="I167" s="644"/>
      <c r="J167" s="644"/>
      <c r="K167" s="644"/>
      <c r="L167" s="52"/>
      <c r="M167" s="53"/>
      <c r="N167" s="40"/>
      <c r="O167" s="63" t="str">
        <f>IF(AND(M168=0,M169=0),"Acceptable","Not Acceptable")</f>
        <v>Acceptable</v>
      </c>
      <c r="P167" s="64" t="str">
        <f>IF(O167="Acceptable","40-59","N/A")</f>
        <v>40-59</v>
      </c>
      <c r="Q167" s="44"/>
      <c r="R167" s="142" t="s">
        <v>160</v>
      </c>
      <c r="S167" s="204" t="s">
        <v>49</v>
      </c>
      <c r="T167" s="27"/>
    </row>
    <row r="168" spans="1:20" ht="99.9" customHeight="1" thickBot="1">
      <c r="A168" s="27"/>
      <c r="B168" s="574"/>
      <c r="C168" s="581"/>
      <c r="D168" s="582"/>
      <c r="E168" s="583"/>
      <c r="F168" s="642" t="s">
        <v>65</v>
      </c>
      <c r="G168" s="643"/>
      <c r="H168" s="644"/>
      <c r="I168" s="644"/>
      <c r="J168" s="644"/>
      <c r="K168" s="644"/>
      <c r="L168" s="52"/>
      <c r="M168" s="53"/>
      <c r="N168" s="41"/>
      <c r="O168" s="63" t="str">
        <f>IF(OR(AND(M168&gt;=0,M169=1),AND(M168&gt;0,M169=0)),"Marginal","Not Marginal")</f>
        <v>Not Marginal</v>
      </c>
      <c r="P168" s="64" t="str">
        <f>IF(O168="Marginal","20-39","N/A")</f>
        <v>N/A</v>
      </c>
      <c r="Q168" s="44"/>
      <c r="R168" s="209" t="s">
        <v>159</v>
      </c>
      <c r="S168" s="210" t="s">
        <v>50</v>
      </c>
      <c r="T168" s="27"/>
    </row>
    <row r="169" spans="1:20" ht="99.9" customHeight="1" thickBot="1">
      <c r="A169" s="27"/>
      <c r="B169" s="230" t="s">
        <v>177</v>
      </c>
      <c r="C169" s="584" t="str">
        <f>Legend!S81</f>
        <v>Did proposal include job descriptions of all the project staff on the Salary Worksheet of the Budget Workbook? Do the job descriptions clearly communicate job requirements and qualifications? Does a job description reflect the general public expectation of the position?  Are the descriptions relevant to the positions?</v>
      </c>
      <c r="D169" s="585"/>
      <c r="E169" s="586"/>
      <c r="F169" s="620" t="s">
        <v>66</v>
      </c>
      <c r="G169" s="621"/>
      <c r="H169" s="622"/>
      <c r="I169" s="622"/>
      <c r="J169" s="622"/>
      <c r="K169" s="622"/>
      <c r="L169" s="54"/>
      <c r="M169" s="55"/>
      <c r="N169" s="56"/>
      <c r="O169" s="65" t="str">
        <f>IF(AND(M169&gt;=1),"Unacceptable","Not Unacceptable")</f>
        <v>Not Unacceptable</v>
      </c>
      <c r="P169" s="66" t="str">
        <f>IF(O169="Unacceptable","0-19","N/A")</f>
        <v>N/A</v>
      </c>
      <c r="Q169" s="45"/>
      <c r="R169" s="144" t="s">
        <v>51</v>
      </c>
      <c r="S169" s="206" t="s">
        <v>152</v>
      </c>
      <c r="T169" s="27"/>
    </row>
    <row r="170" spans="1:20" ht="20.100000000000001" customHeight="1" thickBot="1">
      <c r="A170" s="27"/>
      <c r="B170" s="592" t="s">
        <v>43</v>
      </c>
      <c r="C170" s="623"/>
      <c r="D170" s="623"/>
      <c r="E170" s="623"/>
      <c r="F170" s="623"/>
      <c r="G170" s="623"/>
      <c r="H170" s="623"/>
      <c r="I170" s="623"/>
      <c r="J170" s="623"/>
      <c r="K170" s="623"/>
      <c r="L170" s="623"/>
      <c r="M170" s="623"/>
      <c r="N170" s="623"/>
      <c r="O170" s="623"/>
      <c r="P170" s="623"/>
      <c r="Q170" s="57" t="str">
        <f>IF(AND(Q165="",Q166="",Q167="",Q168="",Q169=""),"",SUM(Q165:Q169))</f>
        <v/>
      </c>
      <c r="R170" s="624"/>
      <c r="S170" s="625"/>
      <c r="T170" s="27"/>
    </row>
    <row r="171" spans="1:20" ht="99.9" customHeight="1">
      <c r="A171" s="27"/>
      <c r="B171" s="615" t="s">
        <v>83</v>
      </c>
      <c r="C171" s="616"/>
      <c r="D171" s="631" t="s">
        <v>55</v>
      </c>
      <c r="E171" s="632"/>
      <c r="F171" s="632"/>
      <c r="G171" s="632"/>
      <c r="H171" s="632"/>
      <c r="I171" s="632"/>
      <c r="J171" s="632"/>
      <c r="K171" s="632"/>
      <c r="L171" s="632"/>
      <c r="M171" s="633"/>
      <c r="N171" s="626"/>
      <c r="O171" s="627"/>
      <c r="P171" s="627"/>
      <c r="Q171" s="627"/>
      <c r="R171" s="627"/>
      <c r="S171" s="628"/>
      <c r="T171" s="27"/>
    </row>
    <row r="172" spans="1:20" ht="99.9" customHeight="1" thickBot="1">
      <c r="A172" s="27"/>
      <c r="B172" s="629"/>
      <c r="C172" s="630"/>
      <c r="D172" s="634" t="s">
        <v>56</v>
      </c>
      <c r="E172" s="635"/>
      <c r="F172" s="635"/>
      <c r="G172" s="635"/>
      <c r="H172" s="635"/>
      <c r="I172" s="635"/>
      <c r="J172" s="635"/>
      <c r="K172" s="635"/>
      <c r="L172" s="635"/>
      <c r="M172" s="636"/>
      <c r="N172" s="617"/>
      <c r="O172" s="618"/>
      <c r="P172" s="618"/>
      <c r="Q172" s="618"/>
      <c r="R172" s="618"/>
      <c r="S172" s="619"/>
      <c r="T172" s="27"/>
    </row>
    <row r="173" spans="1:20" ht="12.75" customHeight="1">
      <c r="A173" s="27"/>
      <c r="B173" s="592"/>
      <c r="C173" s="593"/>
      <c r="D173" s="593"/>
      <c r="E173" s="593"/>
      <c r="F173" s="593"/>
      <c r="G173" s="593"/>
      <c r="H173" s="593"/>
      <c r="I173" s="593"/>
      <c r="J173" s="593"/>
      <c r="K173" s="593"/>
      <c r="L173" s="593"/>
      <c r="M173" s="593"/>
      <c r="N173" s="593"/>
      <c r="O173" s="593"/>
      <c r="P173" s="593"/>
      <c r="Q173" s="593"/>
      <c r="R173" s="593"/>
      <c r="S173" s="593"/>
      <c r="T173" s="27"/>
    </row>
    <row r="174" spans="1:20" ht="12.75" customHeight="1" thickBot="1">
      <c r="A174" s="27"/>
      <c r="B174" s="27"/>
      <c r="C174" s="27"/>
      <c r="D174" s="27"/>
      <c r="E174" s="27"/>
      <c r="F174" s="27"/>
      <c r="G174" s="27"/>
      <c r="H174" s="27"/>
      <c r="I174" s="27"/>
      <c r="J174" s="27"/>
      <c r="K174" s="27"/>
      <c r="L174" s="27"/>
      <c r="M174" s="27"/>
      <c r="N174" s="27"/>
      <c r="O174" s="27"/>
      <c r="P174" s="27"/>
      <c r="Q174" s="27"/>
      <c r="R174" s="27"/>
      <c r="S174" s="27"/>
      <c r="T174" s="27"/>
    </row>
    <row r="175" spans="1:20" ht="20.100000000000001" customHeight="1" thickBot="1">
      <c r="A175" s="27"/>
      <c r="B175" s="653" t="str">
        <f>B34</f>
        <v>Section 2. RFP Technical Proposal Evaluation</v>
      </c>
      <c r="C175" s="654"/>
      <c r="D175" s="654"/>
      <c r="E175" s="654"/>
      <c r="F175" s="654"/>
      <c r="G175" s="654"/>
      <c r="H175" s="654"/>
      <c r="I175" s="654"/>
      <c r="J175" s="654"/>
      <c r="K175" s="654"/>
      <c r="L175" s="654"/>
      <c r="M175" s="654"/>
      <c r="N175" s="654"/>
      <c r="O175" s="654"/>
      <c r="P175" s="654"/>
      <c r="Q175" s="654"/>
      <c r="R175" s="654"/>
      <c r="S175" s="655"/>
      <c r="T175" s="27"/>
    </row>
    <row r="176" spans="1:20" ht="12.75" customHeight="1" thickBot="1">
      <c r="A176" s="27"/>
      <c r="B176" s="27"/>
      <c r="C176" s="27"/>
      <c r="D176" s="27"/>
      <c r="E176" s="27"/>
      <c r="F176" s="27"/>
      <c r="G176" s="27"/>
      <c r="H176" s="27"/>
      <c r="I176" s="27"/>
      <c r="J176" s="27"/>
      <c r="K176" s="27"/>
      <c r="L176" s="27"/>
      <c r="M176" s="27"/>
      <c r="N176" s="27"/>
      <c r="O176" s="27"/>
      <c r="P176" s="27"/>
      <c r="Q176" s="27"/>
      <c r="R176" s="27"/>
      <c r="S176" s="27"/>
      <c r="T176" s="27"/>
    </row>
    <row r="177" spans="1:20" ht="53.25" customHeight="1" thickBot="1">
      <c r="A177" s="27"/>
      <c r="B177" s="609" t="s">
        <v>23</v>
      </c>
      <c r="C177" s="610"/>
      <c r="D177" s="656" t="s">
        <v>38</v>
      </c>
      <c r="E177" s="657"/>
      <c r="F177" s="624" t="s">
        <v>41</v>
      </c>
      <c r="G177" s="624"/>
      <c r="H177" s="624"/>
      <c r="I177" s="624"/>
      <c r="J177" s="624"/>
      <c r="K177" s="658"/>
      <c r="L177" s="47" t="s">
        <v>27</v>
      </c>
      <c r="M177" s="46" t="s">
        <v>52</v>
      </c>
      <c r="N177" s="48" t="s">
        <v>44</v>
      </c>
      <c r="O177" s="228" t="s">
        <v>42</v>
      </c>
      <c r="P177" s="229" t="s">
        <v>53</v>
      </c>
      <c r="Q177" s="46" t="s">
        <v>54</v>
      </c>
      <c r="R177" s="624" t="s">
        <v>40</v>
      </c>
      <c r="S177" s="625"/>
      <c r="T177" s="27"/>
    </row>
    <row r="178" spans="1:20" ht="99.9" customHeight="1" thickBot="1">
      <c r="A178" s="27"/>
      <c r="B178" s="587" t="str">
        <f>Legend!B82</f>
        <v>3. Project Staffing and Organization</v>
      </c>
      <c r="C178" s="588"/>
      <c r="D178" s="613" t="str">
        <f>Legend!E82</f>
        <v>3.5. Staff training</v>
      </c>
      <c r="E178" s="614"/>
      <c r="F178" s="639" t="s">
        <v>63</v>
      </c>
      <c r="G178" s="640"/>
      <c r="H178" s="640"/>
      <c r="I178" s="640"/>
      <c r="J178" s="640"/>
      <c r="K178" s="641"/>
      <c r="L178" s="49"/>
      <c r="M178" s="50"/>
      <c r="N178" s="51"/>
      <c r="O178" s="61" t="str">
        <f>IF(AND(M178&gt;1,M180&lt;=1,M181=0,M182=0),"Outstanding","Not Outstanding")</f>
        <v>Not Outstanding</v>
      </c>
      <c r="P178" s="62" t="str">
        <f>IF(O178="Outstanding","80-100","N/A")</f>
        <v>N/A</v>
      </c>
      <c r="Q178" s="137"/>
      <c r="R178" s="140" t="s">
        <v>168</v>
      </c>
      <c r="S178" s="202" t="s">
        <v>45</v>
      </c>
      <c r="T178" s="27"/>
    </row>
    <row r="179" spans="1:20" ht="99.9" customHeight="1">
      <c r="A179" s="27"/>
      <c r="B179" s="573" t="s">
        <v>17</v>
      </c>
      <c r="C179" s="575" t="str">
        <f>Legend!J82</f>
        <v xml:space="preserve"> Include the list and hours of all the estimated annual training for the project staff. Separate mandatory training from the voluntary training.</v>
      </c>
      <c r="D179" s="576"/>
      <c r="E179" s="577"/>
      <c r="F179" s="642" t="s">
        <v>213</v>
      </c>
      <c r="G179" s="643"/>
      <c r="H179" s="644"/>
      <c r="I179" s="644"/>
      <c r="J179" s="644"/>
      <c r="K179" s="644"/>
      <c r="L179" s="52"/>
      <c r="M179" s="53"/>
      <c r="N179" s="40"/>
      <c r="O179" s="63" t="str">
        <f>IF(AND(M178&gt;=1,M181=0,M182=0),"Good","Not Good")</f>
        <v>Not Good</v>
      </c>
      <c r="P179" s="64" t="str">
        <f>IF(O179="Good","60-79","N/A")</f>
        <v>N/A</v>
      </c>
      <c r="Q179" s="44"/>
      <c r="R179" s="141" t="s">
        <v>157</v>
      </c>
      <c r="S179" s="203" t="s">
        <v>47</v>
      </c>
      <c r="T179" s="27"/>
    </row>
    <row r="180" spans="1:20" ht="99.9" customHeight="1">
      <c r="A180" s="27"/>
      <c r="B180" s="574"/>
      <c r="C180" s="578"/>
      <c r="D180" s="579"/>
      <c r="E180" s="580"/>
      <c r="F180" s="642" t="s">
        <v>64</v>
      </c>
      <c r="G180" s="643"/>
      <c r="H180" s="644"/>
      <c r="I180" s="644"/>
      <c r="J180" s="644"/>
      <c r="K180" s="644"/>
      <c r="L180" s="52"/>
      <c r="M180" s="53"/>
      <c r="N180" s="40"/>
      <c r="O180" s="63" t="str">
        <f>IF(AND(M181=0,M182=0),"Acceptable","Not Acceptable")</f>
        <v>Acceptable</v>
      </c>
      <c r="P180" s="64" t="str">
        <f>IF(O180="Acceptable","40-59","N/A")</f>
        <v>40-59</v>
      </c>
      <c r="Q180" s="44"/>
      <c r="R180" s="142" t="s">
        <v>162</v>
      </c>
      <c r="S180" s="204" t="s">
        <v>49</v>
      </c>
      <c r="T180" s="27"/>
    </row>
    <row r="181" spans="1:20" ht="99.9" customHeight="1" thickBot="1">
      <c r="A181" s="27"/>
      <c r="B181" s="574"/>
      <c r="C181" s="581"/>
      <c r="D181" s="582"/>
      <c r="E181" s="583"/>
      <c r="F181" s="642" t="s">
        <v>65</v>
      </c>
      <c r="G181" s="643"/>
      <c r="H181" s="644"/>
      <c r="I181" s="644"/>
      <c r="J181" s="644"/>
      <c r="K181" s="644"/>
      <c r="L181" s="52"/>
      <c r="M181" s="53"/>
      <c r="N181" s="41"/>
      <c r="O181" s="63" t="str">
        <f>IF(OR(AND(M181&gt;=0,M182=1),AND(M181&gt;0,M182=0)),"Marginal","Not Marginal")</f>
        <v>Not Marginal</v>
      </c>
      <c r="P181" s="64" t="str">
        <f>IF(O181="Marginal","20-39","N/A")</f>
        <v>N/A</v>
      </c>
      <c r="Q181" s="44"/>
      <c r="R181" s="209" t="s">
        <v>165</v>
      </c>
      <c r="S181" s="210" t="s">
        <v>50</v>
      </c>
      <c r="T181" s="27"/>
    </row>
    <row r="182" spans="1:20" ht="99.9" customHeight="1" thickBot="1">
      <c r="A182" s="27"/>
      <c r="B182" s="230" t="s">
        <v>177</v>
      </c>
      <c r="C182" s="584" t="str">
        <f>Legend!S82</f>
        <v xml:space="preserve">Does the organization provide training for the staff? Are there any internal and external mandatory trainings for the staff? Do the staff receive basic orientation and quality assurance training? </v>
      </c>
      <c r="D182" s="585"/>
      <c r="E182" s="586"/>
      <c r="F182" s="620" t="s">
        <v>66</v>
      </c>
      <c r="G182" s="621"/>
      <c r="H182" s="622"/>
      <c r="I182" s="622"/>
      <c r="J182" s="622"/>
      <c r="K182" s="622"/>
      <c r="L182" s="54"/>
      <c r="M182" s="55"/>
      <c r="N182" s="56"/>
      <c r="O182" s="65" t="str">
        <f>IF(AND(M182&gt;=1),"Unacceptable","Not Unacceptable")</f>
        <v>Not Unacceptable</v>
      </c>
      <c r="P182" s="66" t="str">
        <f>IF(O182="Unacceptable","0-19","N/A")</f>
        <v>N/A</v>
      </c>
      <c r="Q182" s="45"/>
      <c r="R182" s="144" t="s">
        <v>51</v>
      </c>
      <c r="S182" s="206" t="s">
        <v>152</v>
      </c>
      <c r="T182" s="27"/>
    </row>
    <row r="183" spans="1:20" ht="20.100000000000001" customHeight="1" thickBot="1">
      <c r="A183" s="27"/>
      <c r="B183" s="592" t="s">
        <v>43</v>
      </c>
      <c r="C183" s="623"/>
      <c r="D183" s="623"/>
      <c r="E183" s="623"/>
      <c r="F183" s="623"/>
      <c r="G183" s="623"/>
      <c r="H183" s="623"/>
      <c r="I183" s="623"/>
      <c r="J183" s="623"/>
      <c r="K183" s="623"/>
      <c r="L183" s="623"/>
      <c r="M183" s="623"/>
      <c r="N183" s="623"/>
      <c r="O183" s="623"/>
      <c r="P183" s="623"/>
      <c r="Q183" s="57" t="str">
        <f>IF(AND(Q178="",Q179="",Q180="",Q181="",Q182=""),"",SUM(Q178:Q182))</f>
        <v/>
      </c>
      <c r="R183" s="624"/>
      <c r="S183" s="625"/>
      <c r="T183" s="27"/>
    </row>
    <row r="184" spans="1:20" ht="99.9" customHeight="1">
      <c r="A184" s="27"/>
      <c r="B184" s="615" t="s">
        <v>83</v>
      </c>
      <c r="C184" s="616"/>
      <c r="D184" s="631" t="s">
        <v>55</v>
      </c>
      <c r="E184" s="632"/>
      <c r="F184" s="632"/>
      <c r="G184" s="632"/>
      <c r="H184" s="632"/>
      <c r="I184" s="632"/>
      <c r="J184" s="632"/>
      <c r="K184" s="632"/>
      <c r="L184" s="632"/>
      <c r="M184" s="633"/>
      <c r="N184" s="626"/>
      <c r="O184" s="627"/>
      <c r="P184" s="627"/>
      <c r="Q184" s="627"/>
      <c r="R184" s="627"/>
      <c r="S184" s="628"/>
      <c r="T184" s="27"/>
    </row>
    <row r="185" spans="1:20" ht="99.9" customHeight="1" thickBot="1">
      <c r="A185" s="27"/>
      <c r="B185" s="629"/>
      <c r="C185" s="630"/>
      <c r="D185" s="634" t="s">
        <v>56</v>
      </c>
      <c r="E185" s="635"/>
      <c r="F185" s="635"/>
      <c r="G185" s="635"/>
      <c r="H185" s="635"/>
      <c r="I185" s="635"/>
      <c r="J185" s="635"/>
      <c r="K185" s="635"/>
      <c r="L185" s="635"/>
      <c r="M185" s="636"/>
      <c r="N185" s="617"/>
      <c r="O185" s="618"/>
      <c r="P185" s="618"/>
      <c r="Q185" s="618"/>
      <c r="R185" s="618"/>
      <c r="S185" s="619"/>
      <c r="T185" s="27"/>
    </row>
    <row r="186" spans="1:20" ht="12.75" customHeight="1">
      <c r="A186" s="27"/>
      <c r="B186" s="592"/>
      <c r="C186" s="593"/>
      <c r="D186" s="593"/>
      <c r="E186" s="593"/>
      <c r="F186" s="593"/>
      <c r="G186" s="593"/>
      <c r="H186" s="593"/>
      <c r="I186" s="593"/>
      <c r="J186" s="593"/>
      <c r="K186" s="593"/>
      <c r="L186" s="593"/>
      <c r="M186" s="593"/>
      <c r="N186" s="593"/>
      <c r="O186" s="593"/>
      <c r="P186" s="593"/>
      <c r="Q186" s="593"/>
      <c r="R186" s="593"/>
      <c r="S186" s="593"/>
      <c r="T186" s="27"/>
    </row>
    <row r="187" spans="1:20" ht="12.75" customHeight="1" thickBot="1">
      <c r="A187" s="27"/>
      <c r="B187" s="27"/>
      <c r="C187" s="27"/>
      <c r="D187" s="27"/>
      <c r="E187" s="27"/>
      <c r="F187" s="27"/>
      <c r="G187" s="27"/>
      <c r="H187" s="27"/>
      <c r="I187" s="27"/>
      <c r="J187" s="27"/>
      <c r="K187" s="27"/>
      <c r="L187" s="27"/>
      <c r="M187" s="27"/>
      <c r="N187" s="27"/>
      <c r="O187" s="27"/>
      <c r="P187" s="27"/>
      <c r="Q187" s="27"/>
      <c r="R187" s="27"/>
      <c r="S187" s="27"/>
      <c r="T187" s="27"/>
    </row>
    <row r="188" spans="1:20" ht="20.100000000000001" customHeight="1" thickBot="1">
      <c r="A188" s="27"/>
      <c r="B188" s="653" t="str">
        <f>B34</f>
        <v>Section 2. RFP Technical Proposal Evaluation</v>
      </c>
      <c r="C188" s="654"/>
      <c r="D188" s="654"/>
      <c r="E188" s="654"/>
      <c r="F188" s="654"/>
      <c r="G188" s="654"/>
      <c r="H188" s="654"/>
      <c r="I188" s="654"/>
      <c r="J188" s="654"/>
      <c r="K188" s="654"/>
      <c r="L188" s="654"/>
      <c r="M188" s="654"/>
      <c r="N188" s="654"/>
      <c r="O188" s="654"/>
      <c r="P188" s="654"/>
      <c r="Q188" s="654"/>
      <c r="R188" s="654"/>
      <c r="S188" s="655"/>
      <c r="T188" s="27"/>
    </row>
    <row r="189" spans="1:20" ht="12.75" customHeight="1" thickBot="1">
      <c r="A189" s="27"/>
      <c r="B189" s="27"/>
      <c r="C189" s="27"/>
      <c r="D189" s="27"/>
      <c r="E189" s="27"/>
      <c r="F189" s="27"/>
      <c r="G189" s="27"/>
      <c r="H189" s="27"/>
      <c r="I189" s="27"/>
      <c r="J189" s="27"/>
      <c r="K189" s="27"/>
      <c r="L189" s="27"/>
      <c r="M189" s="27"/>
      <c r="N189" s="27"/>
      <c r="O189" s="27"/>
      <c r="P189" s="27"/>
      <c r="Q189" s="27"/>
      <c r="R189" s="27"/>
      <c r="S189" s="27"/>
      <c r="T189" s="27"/>
    </row>
    <row r="190" spans="1:20" ht="51.75" customHeight="1" thickBot="1">
      <c r="A190" s="27"/>
      <c r="B190" s="609" t="s">
        <v>23</v>
      </c>
      <c r="C190" s="610"/>
      <c r="D190" s="656" t="s">
        <v>38</v>
      </c>
      <c r="E190" s="657"/>
      <c r="F190" s="624" t="s">
        <v>41</v>
      </c>
      <c r="G190" s="624"/>
      <c r="H190" s="624"/>
      <c r="I190" s="624"/>
      <c r="J190" s="624"/>
      <c r="K190" s="658"/>
      <c r="L190" s="47" t="s">
        <v>27</v>
      </c>
      <c r="M190" s="46" t="s">
        <v>52</v>
      </c>
      <c r="N190" s="48" t="s">
        <v>44</v>
      </c>
      <c r="O190" s="228" t="s">
        <v>42</v>
      </c>
      <c r="P190" s="229" t="s">
        <v>53</v>
      </c>
      <c r="Q190" s="46" t="s">
        <v>54</v>
      </c>
      <c r="R190" s="624" t="s">
        <v>40</v>
      </c>
      <c r="S190" s="625"/>
      <c r="T190" s="27"/>
    </row>
    <row r="191" spans="1:20" ht="99.9" customHeight="1" thickBot="1">
      <c r="A191" s="27"/>
      <c r="B191" s="637" t="str">
        <f>Legend!B83</f>
        <v>{Insert Factor}</v>
      </c>
      <c r="C191" s="638"/>
      <c r="D191" s="613" t="str">
        <f>Legend!E83</f>
        <v>{Insert Sub-Factor)</v>
      </c>
      <c r="E191" s="614"/>
      <c r="F191" s="639" t="s">
        <v>63</v>
      </c>
      <c r="G191" s="640"/>
      <c r="H191" s="640"/>
      <c r="I191" s="640"/>
      <c r="J191" s="640"/>
      <c r="K191" s="641"/>
      <c r="L191" s="49"/>
      <c r="M191" s="50"/>
      <c r="N191" s="51"/>
      <c r="O191" s="61" t="str">
        <f>IF(AND(M191&gt;1,M193&lt;=1,M194=0,M195=0),"Outstanding","Not Outstanding")</f>
        <v>Not Outstanding</v>
      </c>
      <c r="P191" s="62" t="str">
        <f>IF(O191="Outstanding","80-100","N/A")</f>
        <v>N/A</v>
      </c>
      <c r="Q191" s="137"/>
      <c r="R191" s="140" t="s">
        <v>168</v>
      </c>
      <c r="S191" s="67" t="s">
        <v>45</v>
      </c>
      <c r="T191" s="27"/>
    </row>
    <row r="192" spans="1:20" ht="99.9" customHeight="1">
      <c r="A192" s="27"/>
      <c r="B192" s="573" t="s">
        <v>17</v>
      </c>
      <c r="C192" s="575" t="str">
        <f>Legend!J83</f>
        <v>{Insert Description}</v>
      </c>
      <c r="D192" s="645"/>
      <c r="E192" s="646"/>
      <c r="F192" s="642" t="s">
        <v>213</v>
      </c>
      <c r="G192" s="643"/>
      <c r="H192" s="644"/>
      <c r="I192" s="644"/>
      <c r="J192" s="644"/>
      <c r="K192" s="644"/>
      <c r="L192" s="52"/>
      <c r="M192" s="53"/>
      <c r="N192" s="40"/>
      <c r="O192" s="63" t="str">
        <f>IF(AND(M191&gt;=1,M194=0,M195=0),"Good","Not Good")</f>
        <v>Not Good</v>
      </c>
      <c r="P192" s="64" t="str">
        <f>IF(O192="Good","60-79","N/A")</f>
        <v>N/A</v>
      </c>
      <c r="Q192" s="44"/>
      <c r="R192" s="141" t="s">
        <v>46</v>
      </c>
      <c r="S192" s="17" t="s">
        <v>47</v>
      </c>
      <c r="T192" s="27"/>
    </row>
    <row r="193" spans="1:20" ht="99.9" customHeight="1">
      <c r="A193" s="27"/>
      <c r="B193" s="574"/>
      <c r="C193" s="647"/>
      <c r="D193" s="648"/>
      <c r="E193" s="649"/>
      <c r="F193" s="642" t="s">
        <v>64</v>
      </c>
      <c r="G193" s="643"/>
      <c r="H193" s="644"/>
      <c r="I193" s="644"/>
      <c r="J193" s="644"/>
      <c r="K193" s="644"/>
      <c r="L193" s="52"/>
      <c r="M193" s="53"/>
      <c r="N193" s="40"/>
      <c r="O193" s="63" t="str">
        <f>IF(AND(M194=0,M195=0),"Acceptable","Not Acceptable")</f>
        <v>Acceptable</v>
      </c>
      <c r="P193" s="64" t="str">
        <f>IF(O193="Acceptable","40-59","N/A")</f>
        <v>40-59</v>
      </c>
      <c r="Q193" s="44"/>
      <c r="R193" s="142" t="s">
        <v>48</v>
      </c>
      <c r="S193" s="18" t="s">
        <v>49</v>
      </c>
      <c r="T193" s="27"/>
    </row>
    <row r="194" spans="1:20" ht="99.9" customHeight="1" thickBot="1">
      <c r="A194" s="27"/>
      <c r="B194" s="574"/>
      <c r="C194" s="650"/>
      <c r="D194" s="651"/>
      <c r="E194" s="652"/>
      <c r="F194" s="642" t="s">
        <v>65</v>
      </c>
      <c r="G194" s="643"/>
      <c r="H194" s="644"/>
      <c r="I194" s="644"/>
      <c r="J194" s="644"/>
      <c r="K194" s="644"/>
      <c r="L194" s="52"/>
      <c r="M194" s="53"/>
      <c r="N194" s="41"/>
      <c r="O194" s="63" t="str">
        <f>IF(OR(AND(M194&gt;=0,M195=1),AND(M194&gt;0,M195=0)),"Marginal","Not Marginal")</f>
        <v>Not Marginal</v>
      </c>
      <c r="P194" s="64" t="str">
        <f>IF(O194="Marginal","20-39","N/A")</f>
        <v>N/A</v>
      </c>
      <c r="Q194" s="44"/>
      <c r="R194" s="209" t="s">
        <v>58</v>
      </c>
      <c r="S194" s="211" t="s">
        <v>50</v>
      </c>
      <c r="T194" s="27"/>
    </row>
    <row r="195" spans="1:20" ht="99.9" customHeight="1" thickBot="1">
      <c r="A195" s="27"/>
      <c r="B195" s="230" t="s">
        <v>177</v>
      </c>
      <c r="C195" s="584" t="str">
        <f>Legend!S83</f>
        <v>{Insert Questions to Consider}</v>
      </c>
      <c r="D195" s="585"/>
      <c r="E195" s="586"/>
      <c r="F195" s="620" t="s">
        <v>66</v>
      </c>
      <c r="G195" s="621"/>
      <c r="H195" s="622"/>
      <c r="I195" s="622"/>
      <c r="J195" s="622"/>
      <c r="K195" s="622"/>
      <c r="L195" s="54"/>
      <c r="M195" s="55"/>
      <c r="N195" s="56"/>
      <c r="O195" s="65" t="str">
        <f>IF(AND(M195&gt;=1),"Unacceptable","Not Unacceptable")</f>
        <v>Not Unacceptable</v>
      </c>
      <c r="P195" s="66" t="str">
        <f>IF(O195="Unacceptable","0-19","N/A")</f>
        <v>N/A</v>
      </c>
      <c r="Q195" s="45"/>
      <c r="R195" s="144" t="s">
        <v>51</v>
      </c>
      <c r="S195" s="68" t="s">
        <v>152</v>
      </c>
      <c r="T195" s="27"/>
    </row>
    <row r="196" spans="1:20" ht="20.100000000000001" customHeight="1" thickBot="1">
      <c r="A196" s="27"/>
      <c r="B196" s="592" t="s">
        <v>43</v>
      </c>
      <c r="C196" s="623"/>
      <c r="D196" s="623"/>
      <c r="E196" s="623"/>
      <c r="F196" s="623"/>
      <c r="G196" s="623"/>
      <c r="H196" s="623"/>
      <c r="I196" s="623"/>
      <c r="J196" s="623"/>
      <c r="K196" s="623"/>
      <c r="L196" s="623"/>
      <c r="M196" s="623"/>
      <c r="N196" s="623"/>
      <c r="O196" s="623"/>
      <c r="P196" s="623"/>
      <c r="Q196" s="57" t="str">
        <f>IF(AND(Q191="",Q192="",Q193="",Q194="",Q195=""),"",SUM(Q191:Q195))</f>
        <v/>
      </c>
      <c r="R196" s="624"/>
      <c r="S196" s="625"/>
      <c r="T196" s="27"/>
    </row>
    <row r="197" spans="1:20" ht="99.9" customHeight="1">
      <c r="A197" s="27"/>
      <c r="B197" s="615" t="s">
        <v>83</v>
      </c>
      <c r="C197" s="616"/>
      <c r="D197" s="631" t="s">
        <v>55</v>
      </c>
      <c r="E197" s="632"/>
      <c r="F197" s="632"/>
      <c r="G197" s="632"/>
      <c r="H197" s="632"/>
      <c r="I197" s="632"/>
      <c r="J197" s="632"/>
      <c r="K197" s="632"/>
      <c r="L197" s="632"/>
      <c r="M197" s="633"/>
      <c r="N197" s="626"/>
      <c r="O197" s="627"/>
      <c r="P197" s="627"/>
      <c r="Q197" s="627"/>
      <c r="R197" s="627"/>
      <c r="S197" s="628"/>
      <c r="T197" s="27"/>
    </row>
    <row r="198" spans="1:20" ht="99.9" customHeight="1" thickBot="1">
      <c r="A198" s="27"/>
      <c r="B198" s="629"/>
      <c r="C198" s="630"/>
      <c r="D198" s="634" t="s">
        <v>56</v>
      </c>
      <c r="E198" s="635"/>
      <c r="F198" s="635"/>
      <c r="G198" s="635"/>
      <c r="H198" s="635"/>
      <c r="I198" s="635"/>
      <c r="J198" s="635"/>
      <c r="K198" s="635"/>
      <c r="L198" s="635"/>
      <c r="M198" s="636"/>
      <c r="N198" s="617"/>
      <c r="O198" s="618"/>
      <c r="P198" s="618"/>
      <c r="Q198" s="618"/>
      <c r="R198" s="618"/>
      <c r="S198" s="619"/>
      <c r="T198" s="27"/>
    </row>
    <row r="199" spans="1:20" ht="12.75" customHeight="1">
      <c r="A199" s="27"/>
      <c r="B199" s="592"/>
      <c r="C199" s="593"/>
      <c r="D199" s="593"/>
      <c r="E199" s="593"/>
      <c r="F199" s="593"/>
      <c r="G199" s="593"/>
      <c r="H199" s="593"/>
      <c r="I199" s="593"/>
      <c r="J199" s="593"/>
      <c r="K199" s="593"/>
      <c r="L199" s="593"/>
      <c r="M199" s="593"/>
      <c r="N199" s="593"/>
      <c r="O199" s="593"/>
      <c r="P199" s="593"/>
      <c r="Q199" s="593"/>
      <c r="R199" s="593"/>
      <c r="S199" s="593"/>
      <c r="T199" s="27"/>
    </row>
    <row r="200" spans="1:20" ht="20.100000000000001" customHeight="1">
      <c r="A200" s="27"/>
      <c r="B200" s="27"/>
      <c r="C200" s="27"/>
      <c r="D200" s="27"/>
      <c r="E200" s="27"/>
      <c r="F200" s="27"/>
      <c r="G200" s="27"/>
      <c r="H200" s="27"/>
      <c r="I200" s="27"/>
      <c r="J200" s="27"/>
      <c r="K200" s="27"/>
      <c r="L200" s="27"/>
      <c r="M200" s="27"/>
      <c r="N200" s="27"/>
      <c r="O200" s="27"/>
      <c r="P200" s="27"/>
      <c r="Q200" s="27"/>
      <c r="R200" s="27"/>
      <c r="S200" s="27"/>
      <c r="T200" s="27"/>
    </row>
    <row r="201" spans="1:20" ht="12.75" customHeight="1"/>
  </sheetData>
  <sheetProtection password="D5C1" sheet="1"/>
  <protectedRanges>
    <protectedRange sqref="E8 G9:J11" name="Position_6"/>
    <protectedRange password="CC9C" sqref="P8:P11" name="Range3_6"/>
    <protectedRange password="CC9C" sqref="G37:J41 G50:J54 G72:J76 G87:J91 G100:J104 G113:J117 G126:J130 G139:J143 G152:J156 G165:J169 G178:J182 G191:J195" name="Evaluation_1_6"/>
  </protectedRanges>
  <mergeCells count="330">
    <mergeCell ref="E16:L16"/>
    <mergeCell ref="B16:D16"/>
    <mergeCell ref="B78:C79"/>
    <mergeCell ref="D78:M78"/>
    <mergeCell ref="D79:M79"/>
    <mergeCell ref="B18:D18"/>
    <mergeCell ref="B19:D19"/>
    <mergeCell ref="B34:S34"/>
    <mergeCell ref="D43:M43"/>
    <mergeCell ref="R49:S49"/>
    <mergeCell ref="F72:K72"/>
    <mergeCell ref="F75:K75"/>
    <mergeCell ref="C10:D10"/>
    <mergeCell ref="C11:D11"/>
    <mergeCell ref="E11:L11"/>
    <mergeCell ref="B77:P77"/>
    <mergeCell ref="B17:D17"/>
    <mergeCell ref="B43:C44"/>
    <mergeCell ref="D50:E50"/>
    <mergeCell ref="B15:D15"/>
    <mergeCell ref="D44:M44"/>
    <mergeCell ref="F52:K52"/>
    <mergeCell ref="B6:S6"/>
    <mergeCell ref="B47:S47"/>
    <mergeCell ref="P10:S10"/>
    <mergeCell ref="P8:S8"/>
    <mergeCell ref="C8:D8"/>
    <mergeCell ref="E8:L8"/>
    <mergeCell ref="E9:L9"/>
    <mergeCell ref="C9:D9"/>
    <mergeCell ref="E10:L10"/>
    <mergeCell ref="F40:K40"/>
    <mergeCell ref="B2:S2"/>
    <mergeCell ref="B55:P55"/>
    <mergeCell ref="B71:C71"/>
    <mergeCell ref="D71:E71"/>
    <mergeCell ref="F71:K71"/>
    <mergeCell ref="B13:S13"/>
    <mergeCell ref="E15:J15"/>
    <mergeCell ref="N56:S56"/>
    <mergeCell ref="D37:E37"/>
    <mergeCell ref="B36:C36"/>
    <mergeCell ref="F73:K73"/>
    <mergeCell ref="B58:S58"/>
    <mergeCell ref="F53:K53"/>
    <mergeCell ref="B56:C57"/>
    <mergeCell ref="D56:M56"/>
    <mergeCell ref="D57:M57"/>
    <mergeCell ref="R71:S71"/>
    <mergeCell ref="F63:K63"/>
    <mergeCell ref="L62:N62"/>
    <mergeCell ref="L63:N63"/>
    <mergeCell ref="F50:K50"/>
    <mergeCell ref="F51:K51"/>
    <mergeCell ref="B42:P42"/>
    <mergeCell ref="D36:E36"/>
    <mergeCell ref="B49:C49"/>
    <mergeCell ref="D49:E49"/>
    <mergeCell ref="B50:C50"/>
    <mergeCell ref="F41:K41"/>
    <mergeCell ref="F49:K49"/>
    <mergeCell ref="N10:O10"/>
    <mergeCell ref="N44:S44"/>
    <mergeCell ref="K15:L15"/>
    <mergeCell ref="R42:S42"/>
    <mergeCell ref="B29:D29"/>
    <mergeCell ref="B21:D21"/>
    <mergeCell ref="B20:D20"/>
    <mergeCell ref="B22:D22"/>
    <mergeCell ref="B24:D24"/>
    <mergeCell ref="B23:D23"/>
    <mergeCell ref="N43:S43"/>
    <mergeCell ref="B30:D30"/>
    <mergeCell ref="B28:D28"/>
    <mergeCell ref="F39:K39"/>
    <mergeCell ref="N57:S57"/>
    <mergeCell ref="B25:D25"/>
    <mergeCell ref="B26:D26"/>
    <mergeCell ref="B27:D27"/>
    <mergeCell ref="B37:C37"/>
    <mergeCell ref="B4:S4"/>
    <mergeCell ref="R55:S55"/>
    <mergeCell ref="B45:S45"/>
    <mergeCell ref="N9:O9"/>
    <mergeCell ref="N11:O11"/>
    <mergeCell ref="P9:S9"/>
    <mergeCell ref="F54:K54"/>
    <mergeCell ref="F36:K36"/>
    <mergeCell ref="P11:S11"/>
    <mergeCell ref="F37:K37"/>
    <mergeCell ref="N79:S79"/>
    <mergeCell ref="F76:K76"/>
    <mergeCell ref="N8:O8"/>
    <mergeCell ref="C195:E195"/>
    <mergeCell ref="F74:K74"/>
    <mergeCell ref="F62:K62"/>
    <mergeCell ref="N68:S68"/>
    <mergeCell ref="B67:S67"/>
    <mergeCell ref="F38:K38"/>
    <mergeCell ref="B60:S60"/>
    <mergeCell ref="F89:K89"/>
    <mergeCell ref="F90:K90"/>
    <mergeCell ref="R36:S36"/>
    <mergeCell ref="D72:E72"/>
    <mergeCell ref="B84:S84"/>
    <mergeCell ref="B86:C86"/>
    <mergeCell ref="D86:E86"/>
    <mergeCell ref="F86:K86"/>
    <mergeCell ref="R86:S86"/>
    <mergeCell ref="R77:S77"/>
    <mergeCell ref="B80:S80"/>
    <mergeCell ref="N78:S78"/>
    <mergeCell ref="F91:K91"/>
    <mergeCell ref="B92:P92"/>
    <mergeCell ref="R92:S92"/>
    <mergeCell ref="B82:S82"/>
    <mergeCell ref="B87:C87"/>
    <mergeCell ref="D87:E87"/>
    <mergeCell ref="F87:K87"/>
    <mergeCell ref="F88:K88"/>
    <mergeCell ref="N93:S93"/>
    <mergeCell ref="N94:S94"/>
    <mergeCell ref="B93:C94"/>
    <mergeCell ref="D93:M93"/>
    <mergeCell ref="D94:M94"/>
    <mergeCell ref="B95:S95"/>
    <mergeCell ref="B97:S97"/>
    <mergeCell ref="B99:C99"/>
    <mergeCell ref="D99:E99"/>
    <mergeCell ref="F99:K99"/>
    <mergeCell ref="R99:S99"/>
    <mergeCell ref="B100:C100"/>
    <mergeCell ref="D100:E100"/>
    <mergeCell ref="F100:K100"/>
    <mergeCell ref="F101:K101"/>
    <mergeCell ref="F102:K102"/>
    <mergeCell ref="F103:K103"/>
    <mergeCell ref="F104:K104"/>
    <mergeCell ref="B101:B103"/>
    <mergeCell ref="C101:E103"/>
    <mergeCell ref="C104:E104"/>
    <mergeCell ref="B105:P105"/>
    <mergeCell ref="R105:S105"/>
    <mergeCell ref="N106:S106"/>
    <mergeCell ref="B106:C107"/>
    <mergeCell ref="D106:M106"/>
    <mergeCell ref="D107:M107"/>
    <mergeCell ref="N107:S107"/>
    <mergeCell ref="B108:S108"/>
    <mergeCell ref="B110:S110"/>
    <mergeCell ref="B112:C112"/>
    <mergeCell ref="D112:E112"/>
    <mergeCell ref="F112:K112"/>
    <mergeCell ref="R112:S112"/>
    <mergeCell ref="B113:C113"/>
    <mergeCell ref="D113:E113"/>
    <mergeCell ref="F113:K113"/>
    <mergeCell ref="F114:K114"/>
    <mergeCell ref="F115:K115"/>
    <mergeCell ref="F116:K116"/>
    <mergeCell ref="B114:B116"/>
    <mergeCell ref="C114:E116"/>
    <mergeCell ref="F117:K117"/>
    <mergeCell ref="B118:P118"/>
    <mergeCell ref="R118:S118"/>
    <mergeCell ref="N119:S119"/>
    <mergeCell ref="B119:C120"/>
    <mergeCell ref="D119:M119"/>
    <mergeCell ref="D120:M120"/>
    <mergeCell ref="N120:S120"/>
    <mergeCell ref="C117:E117"/>
    <mergeCell ref="B121:S121"/>
    <mergeCell ref="B123:S123"/>
    <mergeCell ref="B125:C125"/>
    <mergeCell ref="D125:E125"/>
    <mergeCell ref="F125:K125"/>
    <mergeCell ref="R125:S125"/>
    <mergeCell ref="B126:C126"/>
    <mergeCell ref="D126:E126"/>
    <mergeCell ref="F126:K126"/>
    <mergeCell ref="F127:K127"/>
    <mergeCell ref="F128:K128"/>
    <mergeCell ref="F129:K129"/>
    <mergeCell ref="B127:B129"/>
    <mergeCell ref="C127:E129"/>
    <mergeCell ref="F130:K130"/>
    <mergeCell ref="B131:P131"/>
    <mergeCell ref="R131:S131"/>
    <mergeCell ref="N132:S132"/>
    <mergeCell ref="B132:C133"/>
    <mergeCell ref="D132:M132"/>
    <mergeCell ref="D133:M133"/>
    <mergeCell ref="N133:S133"/>
    <mergeCell ref="C130:E130"/>
    <mergeCell ref="B134:S134"/>
    <mergeCell ref="B136:S136"/>
    <mergeCell ref="B138:C138"/>
    <mergeCell ref="D138:E138"/>
    <mergeCell ref="F138:K138"/>
    <mergeCell ref="R138:S138"/>
    <mergeCell ref="B139:C139"/>
    <mergeCell ref="D139:E139"/>
    <mergeCell ref="F139:K139"/>
    <mergeCell ref="F140:K140"/>
    <mergeCell ref="F141:K141"/>
    <mergeCell ref="F142:K142"/>
    <mergeCell ref="B140:B142"/>
    <mergeCell ref="C140:E142"/>
    <mergeCell ref="F143:K143"/>
    <mergeCell ref="B144:P144"/>
    <mergeCell ref="R144:S144"/>
    <mergeCell ref="N145:S145"/>
    <mergeCell ref="B145:C146"/>
    <mergeCell ref="D145:M145"/>
    <mergeCell ref="D146:M146"/>
    <mergeCell ref="N146:S146"/>
    <mergeCell ref="C143:E143"/>
    <mergeCell ref="B147:S147"/>
    <mergeCell ref="B149:S149"/>
    <mergeCell ref="B151:C151"/>
    <mergeCell ref="D151:E151"/>
    <mergeCell ref="F151:K151"/>
    <mergeCell ref="R151:S151"/>
    <mergeCell ref="B152:C152"/>
    <mergeCell ref="D152:E152"/>
    <mergeCell ref="F152:K152"/>
    <mergeCell ref="F153:K153"/>
    <mergeCell ref="F154:K154"/>
    <mergeCell ref="F155:K155"/>
    <mergeCell ref="B153:B155"/>
    <mergeCell ref="C153:E155"/>
    <mergeCell ref="F156:K156"/>
    <mergeCell ref="B157:P157"/>
    <mergeCell ref="R157:S157"/>
    <mergeCell ref="N158:S158"/>
    <mergeCell ref="B158:C159"/>
    <mergeCell ref="D158:M158"/>
    <mergeCell ref="D159:M159"/>
    <mergeCell ref="N159:S159"/>
    <mergeCell ref="C156:E156"/>
    <mergeCell ref="B160:S160"/>
    <mergeCell ref="B162:S162"/>
    <mergeCell ref="B164:C164"/>
    <mergeCell ref="D164:E164"/>
    <mergeCell ref="F164:K164"/>
    <mergeCell ref="R164:S164"/>
    <mergeCell ref="B165:C165"/>
    <mergeCell ref="D165:E165"/>
    <mergeCell ref="F165:K165"/>
    <mergeCell ref="F166:K166"/>
    <mergeCell ref="F167:K167"/>
    <mergeCell ref="F168:K168"/>
    <mergeCell ref="B166:B168"/>
    <mergeCell ref="C166:E168"/>
    <mergeCell ref="F169:K169"/>
    <mergeCell ref="B170:P170"/>
    <mergeCell ref="R170:S170"/>
    <mergeCell ref="N171:S171"/>
    <mergeCell ref="B171:C172"/>
    <mergeCell ref="D171:M171"/>
    <mergeCell ref="D172:M172"/>
    <mergeCell ref="N172:S172"/>
    <mergeCell ref="C169:E169"/>
    <mergeCell ref="B173:S173"/>
    <mergeCell ref="B175:S175"/>
    <mergeCell ref="B177:C177"/>
    <mergeCell ref="D177:E177"/>
    <mergeCell ref="F177:K177"/>
    <mergeCell ref="R177:S177"/>
    <mergeCell ref="B178:C178"/>
    <mergeCell ref="D178:E178"/>
    <mergeCell ref="F178:K178"/>
    <mergeCell ref="F179:K179"/>
    <mergeCell ref="F180:K180"/>
    <mergeCell ref="F181:K181"/>
    <mergeCell ref="B179:B181"/>
    <mergeCell ref="C179:E181"/>
    <mergeCell ref="F182:K182"/>
    <mergeCell ref="B183:P183"/>
    <mergeCell ref="R183:S183"/>
    <mergeCell ref="N184:S184"/>
    <mergeCell ref="B184:C185"/>
    <mergeCell ref="D184:M184"/>
    <mergeCell ref="D185:M185"/>
    <mergeCell ref="N185:S185"/>
    <mergeCell ref="C182:E182"/>
    <mergeCell ref="B186:S186"/>
    <mergeCell ref="B188:S188"/>
    <mergeCell ref="B190:C190"/>
    <mergeCell ref="D190:E190"/>
    <mergeCell ref="F190:K190"/>
    <mergeCell ref="R190:S190"/>
    <mergeCell ref="B191:C191"/>
    <mergeCell ref="D191:E191"/>
    <mergeCell ref="F191:K191"/>
    <mergeCell ref="F192:K192"/>
    <mergeCell ref="F193:K193"/>
    <mergeCell ref="F194:K194"/>
    <mergeCell ref="B192:B194"/>
    <mergeCell ref="C192:E194"/>
    <mergeCell ref="B68:C68"/>
    <mergeCell ref="N198:S198"/>
    <mergeCell ref="B199:S199"/>
    <mergeCell ref="F195:K195"/>
    <mergeCell ref="B196:P196"/>
    <mergeCell ref="R196:S196"/>
    <mergeCell ref="N197:S197"/>
    <mergeCell ref="B197:C198"/>
    <mergeCell ref="D197:M197"/>
    <mergeCell ref="D198:M198"/>
    <mergeCell ref="B38:B40"/>
    <mergeCell ref="C38:E40"/>
    <mergeCell ref="C76:E76"/>
    <mergeCell ref="B88:B90"/>
    <mergeCell ref="C88:E90"/>
    <mergeCell ref="C91:E91"/>
    <mergeCell ref="B62:C62"/>
    <mergeCell ref="D62:E62"/>
    <mergeCell ref="B63:C63"/>
    <mergeCell ref="D63:E63"/>
    <mergeCell ref="C41:E41"/>
    <mergeCell ref="B51:B53"/>
    <mergeCell ref="C51:E53"/>
    <mergeCell ref="C54:E54"/>
    <mergeCell ref="B73:B75"/>
    <mergeCell ref="C73:E75"/>
    <mergeCell ref="B72:C72"/>
    <mergeCell ref="B65:S65"/>
    <mergeCell ref="B69:S69"/>
    <mergeCell ref="D68:M68"/>
  </mergeCells>
  <conditionalFormatting sqref="M37">
    <cfRule type="expression" dxfId="795" priority="334">
      <formula>L37="Yes"</formula>
    </cfRule>
  </conditionalFormatting>
  <conditionalFormatting sqref="L37">
    <cfRule type="cellIs" dxfId="794" priority="333" operator="equal">
      <formula>"Yes"</formula>
    </cfRule>
  </conditionalFormatting>
  <conditionalFormatting sqref="L38">
    <cfRule type="cellIs" dxfId="793" priority="332" operator="equal">
      <formula>"Yes"</formula>
    </cfRule>
  </conditionalFormatting>
  <conditionalFormatting sqref="M38">
    <cfRule type="expression" dxfId="792" priority="331">
      <formula>L38="Yes"</formula>
    </cfRule>
  </conditionalFormatting>
  <conditionalFormatting sqref="L39">
    <cfRule type="cellIs" dxfId="791" priority="330" operator="equal">
      <formula>"Yes"</formula>
    </cfRule>
  </conditionalFormatting>
  <conditionalFormatting sqref="M39">
    <cfRule type="expression" dxfId="790" priority="329">
      <formula>L39="Yes"</formula>
    </cfRule>
  </conditionalFormatting>
  <conditionalFormatting sqref="L40">
    <cfRule type="cellIs" dxfId="789" priority="328" operator="equal">
      <formula>"Yes"</formula>
    </cfRule>
  </conditionalFormatting>
  <conditionalFormatting sqref="M40">
    <cfRule type="expression" dxfId="788" priority="327">
      <formula>L40="Yes"</formula>
    </cfRule>
  </conditionalFormatting>
  <conditionalFormatting sqref="L41">
    <cfRule type="cellIs" dxfId="787" priority="326" operator="equal">
      <formula>"Yes"</formula>
    </cfRule>
  </conditionalFormatting>
  <conditionalFormatting sqref="M41">
    <cfRule type="expression" dxfId="786" priority="325">
      <formula>L41="Yes"</formula>
    </cfRule>
  </conditionalFormatting>
  <conditionalFormatting sqref="O37">
    <cfRule type="cellIs" dxfId="785" priority="324" operator="equal">
      <formula>"Outstanding"</formula>
    </cfRule>
  </conditionalFormatting>
  <conditionalFormatting sqref="O38">
    <cfRule type="cellIs" dxfId="784" priority="323" operator="equal">
      <formula>"Good"</formula>
    </cfRule>
  </conditionalFormatting>
  <conditionalFormatting sqref="O39">
    <cfRule type="cellIs" dxfId="783" priority="322" operator="equal">
      <formula>"Acceptable"</formula>
    </cfRule>
  </conditionalFormatting>
  <conditionalFormatting sqref="O40">
    <cfRule type="cellIs" dxfId="782" priority="321" operator="equal">
      <formula>"Marginal"</formula>
    </cfRule>
  </conditionalFormatting>
  <conditionalFormatting sqref="O41">
    <cfRule type="cellIs" dxfId="781" priority="320" operator="equal">
      <formula>"Unacceptable"</formula>
    </cfRule>
  </conditionalFormatting>
  <conditionalFormatting sqref="P38:Q38">
    <cfRule type="expression" dxfId="780" priority="318">
      <formula>$O$38="Good"</formula>
    </cfRule>
  </conditionalFormatting>
  <conditionalFormatting sqref="P39:Q39">
    <cfRule type="expression" dxfId="779" priority="317">
      <formula>$O$39="Acceptable"</formula>
    </cfRule>
  </conditionalFormatting>
  <conditionalFormatting sqref="P40:Q40">
    <cfRule type="expression" dxfId="778" priority="316">
      <formula>$O$40="Marginal"</formula>
    </cfRule>
  </conditionalFormatting>
  <conditionalFormatting sqref="P41:Q41">
    <cfRule type="expression" dxfId="777" priority="315">
      <formula>$O$41="Unacceptable"</formula>
    </cfRule>
  </conditionalFormatting>
  <conditionalFormatting sqref="L50">
    <cfRule type="cellIs" dxfId="776" priority="313" operator="equal">
      <formula>"Yes"</formula>
    </cfRule>
  </conditionalFormatting>
  <conditionalFormatting sqref="L51">
    <cfRule type="cellIs" dxfId="775" priority="312" operator="equal">
      <formula>"Yes"</formula>
    </cfRule>
  </conditionalFormatting>
  <conditionalFormatting sqref="L52">
    <cfRule type="cellIs" dxfId="774" priority="310" operator="equal">
      <formula>"Yes"</formula>
    </cfRule>
  </conditionalFormatting>
  <conditionalFormatting sqref="L53">
    <cfRule type="cellIs" dxfId="773" priority="308" operator="equal">
      <formula>"Yes"</formula>
    </cfRule>
  </conditionalFormatting>
  <conditionalFormatting sqref="L54">
    <cfRule type="cellIs" dxfId="772" priority="306" operator="equal">
      <formula>"Yes"</formula>
    </cfRule>
  </conditionalFormatting>
  <conditionalFormatting sqref="P51:Q51">
    <cfRule type="expression" dxfId="771" priority="298">
      <formula>$O$51="Good"</formula>
    </cfRule>
  </conditionalFormatting>
  <conditionalFormatting sqref="P52:Q52">
    <cfRule type="expression" dxfId="770" priority="297">
      <formula>$O$52="Acceptable"</formula>
    </cfRule>
  </conditionalFormatting>
  <conditionalFormatting sqref="P53:Q53">
    <cfRule type="expression" dxfId="769" priority="296">
      <formula>$O$53="Marginal"</formula>
    </cfRule>
  </conditionalFormatting>
  <conditionalFormatting sqref="P54:Q54">
    <cfRule type="expression" dxfId="768" priority="295">
      <formula>$O$54="Unacceptable"</formula>
    </cfRule>
  </conditionalFormatting>
  <conditionalFormatting sqref="P73:Q73">
    <cfRule type="expression" dxfId="767" priority="278">
      <formula>$O$73="Good"</formula>
    </cfRule>
  </conditionalFormatting>
  <conditionalFormatting sqref="P74:Q74">
    <cfRule type="expression" dxfId="766" priority="277">
      <formula>$O$74="Acceptable"</formula>
    </cfRule>
  </conditionalFormatting>
  <conditionalFormatting sqref="P75:Q75">
    <cfRule type="expression" dxfId="765" priority="276">
      <formula>$O$75="Marginal"</formula>
    </cfRule>
  </conditionalFormatting>
  <conditionalFormatting sqref="P76:Q76">
    <cfRule type="expression" dxfId="764" priority="275">
      <formula>$O$76="Unacceptable"</formula>
    </cfRule>
  </conditionalFormatting>
  <conditionalFormatting sqref="O51">
    <cfRule type="cellIs" dxfId="763" priority="268" operator="equal">
      <formula>"Good"</formula>
    </cfRule>
  </conditionalFormatting>
  <conditionalFormatting sqref="O52">
    <cfRule type="cellIs" dxfId="762" priority="267" operator="equal">
      <formula>"Acceptable"</formula>
    </cfRule>
  </conditionalFormatting>
  <conditionalFormatting sqref="O53">
    <cfRule type="cellIs" dxfId="761" priority="266" operator="equal">
      <formula>"Marginal"</formula>
    </cfRule>
  </conditionalFormatting>
  <conditionalFormatting sqref="O54">
    <cfRule type="cellIs" dxfId="760" priority="265" operator="equal">
      <formula>"Unacceptable"</formula>
    </cfRule>
  </conditionalFormatting>
  <conditionalFormatting sqref="M50">
    <cfRule type="expression" dxfId="759" priority="258">
      <formula>L50="Yes"</formula>
    </cfRule>
  </conditionalFormatting>
  <conditionalFormatting sqref="M51">
    <cfRule type="expression" dxfId="758" priority="257">
      <formula>L51="Yes"</formula>
    </cfRule>
  </conditionalFormatting>
  <conditionalFormatting sqref="M52">
    <cfRule type="expression" dxfId="757" priority="256">
      <formula>L52="Yes"</formula>
    </cfRule>
  </conditionalFormatting>
  <conditionalFormatting sqref="M53">
    <cfRule type="expression" dxfId="756" priority="255">
      <formula>L53="Yes"</formula>
    </cfRule>
  </conditionalFormatting>
  <conditionalFormatting sqref="M54">
    <cfRule type="expression" dxfId="755" priority="254" stopIfTrue="1">
      <formula>L54="Yes"</formula>
    </cfRule>
  </conditionalFormatting>
  <conditionalFormatting sqref="P37:Q37">
    <cfRule type="expression" dxfId="754" priority="244">
      <formula>$O$37="Outstanding"</formula>
    </cfRule>
  </conditionalFormatting>
  <conditionalFormatting sqref="O73">
    <cfRule type="cellIs" dxfId="753" priority="231" operator="equal">
      <formula>"Good"</formula>
    </cfRule>
  </conditionalFormatting>
  <conditionalFormatting sqref="O74">
    <cfRule type="cellIs" dxfId="752" priority="230" operator="equal">
      <formula>"Acceptable"</formula>
    </cfRule>
  </conditionalFormatting>
  <conditionalFormatting sqref="O75">
    <cfRule type="cellIs" dxfId="751" priority="229" operator="equal">
      <formula>"Marginal"</formula>
    </cfRule>
  </conditionalFormatting>
  <conditionalFormatting sqref="O76">
    <cfRule type="cellIs" dxfId="750" priority="228" operator="equal">
      <formula>"Unacceptable"</formula>
    </cfRule>
  </conditionalFormatting>
  <conditionalFormatting sqref="L72">
    <cfRule type="cellIs" dxfId="749" priority="227" operator="equal">
      <formula>"Yes"</formula>
    </cfRule>
  </conditionalFormatting>
  <conditionalFormatting sqref="L73">
    <cfRule type="cellIs" dxfId="748" priority="226" operator="equal">
      <formula>"Yes"</formula>
    </cfRule>
  </conditionalFormatting>
  <conditionalFormatting sqref="L74">
    <cfRule type="cellIs" dxfId="747" priority="225" operator="equal">
      <formula>"Yes"</formula>
    </cfRule>
  </conditionalFormatting>
  <conditionalFormatting sqref="L75">
    <cfRule type="cellIs" dxfId="746" priority="224" operator="equal">
      <formula>"Yes"</formula>
    </cfRule>
  </conditionalFormatting>
  <conditionalFormatting sqref="L76">
    <cfRule type="cellIs" dxfId="745" priority="223" operator="equal">
      <formula>"Yes"</formula>
    </cfRule>
  </conditionalFormatting>
  <conditionalFormatting sqref="M72">
    <cfRule type="expression" dxfId="744" priority="222">
      <formula>L72="Yes"</formula>
    </cfRule>
  </conditionalFormatting>
  <conditionalFormatting sqref="M73">
    <cfRule type="expression" dxfId="743" priority="221">
      <formula>L73="Yes"</formula>
    </cfRule>
  </conditionalFormatting>
  <conditionalFormatting sqref="M74">
    <cfRule type="expression" dxfId="742" priority="220">
      <formula>L74="Yes"</formula>
    </cfRule>
  </conditionalFormatting>
  <conditionalFormatting sqref="M75">
    <cfRule type="expression" dxfId="741" priority="219">
      <formula>L75="Yes"</formula>
    </cfRule>
  </conditionalFormatting>
  <conditionalFormatting sqref="M76">
    <cfRule type="expression" dxfId="740" priority="218">
      <formula>L76="Yes"</formula>
    </cfRule>
  </conditionalFormatting>
  <conditionalFormatting sqref="P88:Q88">
    <cfRule type="expression" dxfId="739" priority="211">
      <formula>$O$88="Good"</formula>
    </cfRule>
  </conditionalFormatting>
  <conditionalFormatting sqref="P89:Q89">
    <cfRule type="expression" dxfId="738" priority="210">
      <formula>$O$89="Acceptable"</formula>
    </cfRule>
  </conditionalFormatting>
  <conditionalFormatting sqref="P90:Q90">
    <cfRule type="expression" dxfId="737" priority="209">
      <formula>$O$90="Marginal"</formula>
    </cfRule>
  </conditionalFormatting>
  <conditionalFormatting sqref="P91:Q91">
    <cfRule type="expression" dxfId="736" priority="208">
      <formula>$O$91="Unacceptable"</formula>
    </cfRule>
  </conditionalFormatting>
  <conditionalFormatting sqref="O88">
    <cfRule type="cellIs" dxfId="735" priority="206" operator="equal">
      <formula>"Good"</formula>
    </cfRule>
  </conditionalFormatting>
  <conditionalFormatting sqref="O89">
    <cfRule type="cellIs" dxfId="734" priority="205" operator="equal">
      <formula>"Acceptable"</formula>
    </cfRule>
  </conditionalFormatting>
  <conditionalFormatting sqref="O90">
    <cfRule type="cellIs" dxfId="733" priority="204" operator="equal">
      <formula>"Marginal"</formula>
    </cfRule>
  </conditionalFormatting>
  <conditionalFormatting sqref="O91">
    <cfRule type="cellIs" dxfId="732" priority="203" operator="equal">
      <formula>"Unacceptable"</formula>
    </cfRule>
  </conditionalFormatting>
  <conditionalFormatting sqref="L87">
    <cfRule type="cellIs" dxfId="731" priority="202" operator="equal">
      <formula>"Yes"</formula>
    </cfRule>
  </conditionalFormatting>
  <conditionalFormatting sqref="L88">
    <cfRule type="cellIs" dxfId="730" priority="201" operator="equal">
      <formula>"Yes"</formula>
    </cfRule>
  </conditionalFormatting>
  <conditionalFormatting sqref="L89">
    <cfRule type="cellIs" dxfId="729" priority="200" operator="equal">
      <formula>"Yes"</formula>
    </cfRule>
  </conditionalFormatting>
  <conditionalFormatting sqref="L90">
    <cfRule type="cellIs" dxfId="728" priority="199" operator="equal">
      <formula>"Yes"</formula>
    </cfRule>
  </conditionalFormatting>
  <conditionalFormatting sqref="L91">
    <cfRule type="cellIs" dxfId="727" priority="198" operator="equal">
      <formula>"Yes"</formula>
    </cfRule>
  </conditionalFormatting>
  <conditionalFormatting sqref="M87">
    <cfRule type="expression" dxfId="726" priority="197">
      <formula>L87="Yes"</formula>
    </cfRule>
  </conditionalFormatting>
  <conditionalFormatting sqref="M88">
    <cfRule type="expression" dxfId="725" priority="196">
      <formula>L88="Yes"</formula>
    </cfRule>
  </conditionalFormatting>
  <conditionalFormatting sqref="M89">
    <cfRule type="expression" dxfId="724" priority="195">
      <formula>L89="Yes"</formula>
    </cfRule>
  </conditionalFormatting>
  <conditionalFormatting sqref="M90">
    <cfRule type="expression" dxfId="723" priority="194">
      <formula>L90="Yes"</formula>
    </cfRule>
  </conditionalFormatting>
  <conditionalFormatting sqref="M91">
    <cfRule type="expression" dxfId="722" priority="193">
      <formula>L91="Yes"</formula>
    </cfRule>
  </conditionalFormatting>
  <conditionalFormatting sqref="N18:N29">
    <cfRule type="cellIs" dxfId="721" priority="188" operator="equal">
      <formula>"Outstanding (80-100)"</formula>
    </cfRule>
    <cfRule type="cellIs" dxfId="720" priority="189" operator="equal">
      <formula>"Good (60-79)"</formula>
    </cfRule>
    <cfRule type="cellIs" dxfId="719" priority="190" operator="equal">
      <formula>"Acceptable (40-59)"</formula>
    </cfRule>
    <cfRule type="cellIs" dxfId="549" priority="191" operator="equal">
      <formula>"Marginal (20-39)"</formula>
    </cfRule>
    <cfRule type="cellIs" dxfId="548" priority="192" operator="equal">
      <formula>"Unacceptable (0-19)"</formula>
    </cfRule>
  </conditionalFormatting>
  <conditionalFormatting sqref="P101:Q101">
    <cfRule type="expression" dxfId="718" priority="186">
      <formula>$O$101="Good"</formula>
    </cfRule>
  </conditionalFormatting>
  <conditionalFormatting sqref="P102:Q102">
    <cfRule type="expression" dxfId="717" priority="185">
      <formula>$O$102="Acceptable"</formula>
    </cfRule>
  </conditionalFormatting>
  <conditionalFormatting sqref="P103:Q103">
    <cfRule type="expression" dxfId="716" priority="184">
      <formula>$O$103="Marginal"</formula>
    </cfRule>
  </conditionalFormatting>
  <conditionalFormatting sqref="P104:Q104">
    <cfRule type="expression" dxfId="715" priority="183">
      <formula>$O$104="Unacceptable"</formula>
    </cfRule>
  </conditionalFormatting>
  <conditionalFormatting sqref="O101">
    <cfRule type="cellIs" dxfId="714" priority="181" operator="equal">
      <formula>"Good"</formula>
    </cfRule>
  </conditionalFormatting>
  <conditionalFormatting sqref="O102">
    <cfRule type="cellIs" dxfId="713" priority="180" operator="equal">
      <formula>"Acceptable"</formula>
    </cfRule>
  </conditionalFormatting>
  <conditionalFormatting sqref="O103">
    <cfRule type="cellIs" dxfId="712" priority="179" operator="equal">
      <formula>"Marginal"</formula>
    </cfRule>
  </conditionalFormatting>
  <conditionalFormatting sqref="O104">
    <cfRule type="cellIs" dxfId="711" priority="178" operator="equal">
      <formula>"Unacceptable"</formula>
    </cfRule>
  </conditionalFormatting>
  <conditionalFormatting sqref="L100">
    <cfRule type="cellIs" dxfId="710" priority="177" operator="equal">
      <formula>"Yes"</formula>
    </cfRule>
  </conditionalFormatting>
  <conditionalFormatting sqref="L101">
    <cfRule type="cellIs" dxfId="709" priority="176" operator="equal">
      <formula>"Yes"</formula>
    </cfRule>
  </conditionalFormatting>
  <conditionalFormatting sqref="L102">
    <cfRule type="cellIs" dxfId="708" priority="175" operator="equal">
      <formula>"Yes"</formula>
    </cfRule>
  </conditionalFormatting>
  <conditionalFormatting sqref="L103">
    <cfRule type="cellIs" dxfId="707" priority="174" operator="equal">
      <formula>"Yes"</formula>
    </cfRule>
  </conditionalFormatting>
  <conditionalFormatting sqref="L104">
    <cfRule type="cellIs" dxfId="706" priority="173" operator="equal">
      <formula>"Yes"</formula>
    </cfRule>
  </conditionalFormatting>
  <conditionalFormatting sqref="M100">
    <cfRule type="expression" dxfId="705" priority="172">
      <formula>L100="Yes"</formula>
    </cfRule>
  </conditionalFormatting>
  <conditionalFormatting sqref="M101">
    <cfRule type="expression" dxfId="704" priority="171">
      <formula>L101="Yes"</formula>
    </cfRule>
  </conditionalFormatting>
  <conditionalFormatting sqref="M102">
    <cfRule type="expression" dxfId="703" priority="170">
      <formula>L102="Yes"</formula>
    </cfRule>
  </conditionalFormatting>
  <conditionalFormatting sqref="M103">
    <cfRule type="expression" dxfId="702" priority="169">
      <formula>L103="Yes"</formula>
    </cfRule>
  </conditionalFormatting>
  <conditionalFormatting sqref="M104">
    <cfRule type="expression" dxfId="701" priority="168">
      <formula>L104="Yes"</formula>
    </cfRule>
  </conditionalFormatting>
  <conditionalFormatting sqref="P114:Q114">
    <cfRule type="expression" dxfId="700" priority="166">
      <formula>$O$114="Good"</formula>
    </cfRule>
  </conditionalFormatting>
  <conditionalFormatting sqref="P115:Q115">
    <cfRule type="expression" dxfId="699" priority="165">
      <formula>$O$115="Acceptable"</formula>
    </cfRule>
  </conditionalFormatting>
  <conditionalFormatting sqref="P116:Q116">
    <cfRule type="expression" dxfId="698" priority="164">
      <formula>$O$116="Marginal"</formula>
    </cfRule>
  </conditionalFormatting>
  <conditionalFormatting sqref="P117:Q117">
    <cfRule type="expression" dxfId="697" priority="163">
      <formula>$O$117="Unacceptable"</formula>
    </cfRule>
  </conditionalFormatting>
  <conditionalFormatting sqref="O114">
    <cfRule type="cellIs" dxfId="696" priority="161" operator="equal">
      <formula>"Good"</formula>
    </cfRule>
  </conditionalFormatting>
  <conditionalFormatting sqref="O115">
    <cfRule type="cellIs" dxfId="695" priority="160" operator="equal">
      <formula>"Acceptable"</formula>
    </cfRule>
  </conditionalFormatting>
  <conditionalFormatting sqref="O116">
    <cfRule type="cellIs" dxfId="694" priority="159" operator="equal">
      <formula>"Marginal"</formula>
    </cfRule>
  </conditionalFormatting>
  <conditionalFormatting sqref="O117">
    <cfRule type="cellIs" dxfId="693" priority="158" operator="equal">
      <formula>"Unacceptable"</formula>
    </cfRule>
  </conditionalFormatting>
  <conditionalFormatting sqref="L113">
    <cfRule type="cellIs" dxfId="692" priority="157" operator="equal">
      <formula>"Yes"</formula>
    </cfRule>
  </conditionalFormatting>
  <conditionalFormatting sqref="L114">
    <cfRule type="cellIs" dxfId="691" priority="156" operator="equal">
      <formula>"Yes"</formula>
    </cfRule>
  </conditionalFormatting>
  <conditionalFormatting sqref="L115">
    <cfRule type="cellIs" dxfId="690" priority="155" operator="equal">
      <formula>"Yes"</formula>
    </cfRule>
  </conditionalFormatting>
  <conditionalFormatting sqref="L116">
    <cfRule type="cellIs" dxfId="689" priority="154" operator="equal">
      <formula>"Yes"</formula>
    </cfRule>
  </conditionalFormatting>
  <conditionalFormatting sqref="L117">
    <cfRule type="cellIs" dxfId="688" priority="153" operator="equal">
      <formula>"Yes"</formula>
    </cfRule>
  </conditionalFormatting>
  <conditionalFormatting sqref="M113">
    <cfRule type="expression" dxfId="687" priority="152">
      <formula>L113="Yes"</formula>
    </cfRule>
  </conditionalFormatting>
  <conditionalFormatting sqref="M114">
    <cfRule type="expression" dxfId="686" priority="151">
      <formula>L114="Yes"</formula>
    </cfRule>
  </conditionalFormatting>
  <conditionalFormatting sqref="M115">
    <cfRule type="expression" dxfId="685" priority="150">
      <formula>L115="Yes"</formula>
    </cfRule>
  </conditionalFormatting>
  <conditionalFormatting sqref="M116">
    <cfRule type="expression" dxfId="684" priority="149">
      <formula>L116="Yes"</formula>
    </cfRule>
  </conditionalFormatting>
  <conditionalFormatting sqref="M117">
    <cfRule type="expression" dxfId="683" priority="148">
      <formula>L117="Yes"</formula>
    </cfRule>
  </conditionalFormatting>
  <conditionalFormatting sqref="P127:Q127">
    <cfRule type="expression" dxfId="682" priority="146">
      <formula>$O$127="Good"</formula>
    </cfRule>
  </conditionalFormatting>
  <conditionalFormatting sqref="P128:Q128">
    <cfRule type="expression" dxfId="681" priority="145">
      <formula>$O$128="Acceptable"</formula>
    </cfRule>
  </conditionalFormatting>
  <conditionalFormatting sqref="P129:Q129">
    <cfRule type="expression" dxfId="680" priority="144">
      <formula>$O$129="Marginal"</formula>
    </cfRule>
  </conditionalFormatting>
  <conditionalFormatting sqref="P130:Q130">
    <cfRule type="expression" dxfId="679" priority="143">
      <formula>$O$130="Unacceptable"</formula>
    </cfRule>
  </conditionalFormatting>
  <conditionalFormatting sqref="O127">
    <cfRule type="cellIs" dxfId="678" priority="141" operator="equal">
      <formula>"Good"</formula>
    </cfRule>
  </conditionalFormatting>
  <conditionalFormatting sqref="O128">
    <cfRule type="cellIs" dxfId="677" priority="140" operator="equal">
      <formula>"Acceptable"</formula>
    </cfRule>
  </conditionalFormatting>
  <conditionalFormatting sqref="O129">
    <cfRule type="cellIs" dxfId="676" priority="139" operator="equal">
      <formula>"Marginal"</formula>
    </cfRule>
  </conditionalFormatting>
  <conditionalFormatting sqref="O130">
    <cfRule type="cellIs" dxfId="675" priority="138" operator="equal">
      <formula>"Unacceptable"</formula>
    </cfRule>
  </conditionalFormatting>
  <conditionalFormatting sqref="L126">
    <cfRule type="cellIs" dxfId="674" priority="137" operator="equal">
      <formula>"Yes"</formula>
    </cfRule>
  </conditionalFormatting>
  <conditionalFormatting sqref="L127">
    <cfRule type="cellIs" dxfId="673" priority="136" operator="equal">
      <formula>"Yes"</formula>
    </cfRule>
  </conditionalFormatting>
  <conditionalFormatting sqref="L128">
    <cfRule type="cellIs" dxfId="672" priority="135" operator="equal">
      <formula>"Yes"</formula>
    </cfRule>
  </conditionalFormatting>
  <conditionalFormatting sqref="L129">
    <cfRule type="cellIs" dxfId="671" priority="134" operator="equal">
      <formula>"Yes"</formula>
    </cfRule>
  </conditionalFormatting>
  <conditionalFormatting sqref="L130">
    <cfRule type="cellIs" dxfId="670" priority="133" operator="equal">
      <formula>"Yes"</formula>
    </cfRule>
  </conditionalFormatting>
  <conditionalFormatting sqref="M126">
    <cfRule type="expression" dxfId="669" priority="132">
      <formula>L126="Yes"</formula>
    </cfRule>
  </conditionalFormatting>
  <conditionalFormatting sqref="M127">
    <cfRule type="expression" dxfId="668" priority="131">
      <formula>L127="Yes"</formula>
    </cfRule>
  </conditionalFormatting>
  <conditionalFormatting sqref="M128">
    <cfRule type="expression" dxfId="667" priority="130">
      <formula>L128="Yes"</formula>
    </cfRule>
  </conditionalFormatting>
  <conditionalFormatting sqref="M129">
    <cfRule type="expression" dxfId="666" priority="129">
      <formula>L129="Yes"</formula>
    </cfRule>
  </conditionalFormatting>
  <conditionalFormatting sqref="M130">
    <cfRule type="expression" dxfId="665" priority="128">
      <formula>L130="Yes"</formula>
    </cfRule>
  </conditionalFormatting>
  <conditionalFormatting sqref="P140:Q140">
    <cfRule type="expression" dxfId="664" priority="126">
      <formula>$O$140="Good"</formula>
    </cfRule>
  </conditionalFormatting>
  <conditionalFormatting sqref="P141:Q141">
    <cfRule type="expression" dxfId="663" priority="125">
      <formula>$O$141="Acceptable"</formula>
    </cfRule>
  </conditionalFormatting>
  <conditionalFormatting sqref="P142:Q142">
    <cfRule type="expression" dxfId="662" priority="124">
      <formula>$O$142="Marginal"</formula>
    </cfRule>
  </conditionalFormatting>
  <conditionalFormatting sqref="P143:Q143">
    <cfRule type="expression" dxfId="661" priority="123">
      <formula>$O$143="Unacceptable"</formula>
    </cfRule>
  </conditionalFormatting>
  <conditionalFormatting sqref="O140">
    <cfRule type="cellIs" dxfId="660" priority="121" operator="equal">
      <formula>"Good"</formula>
    </cfRule>
  </conditionalFormatting>
  <conditionalFormatting sqref="O141">
    <cfRule type="cellIs" dxfId="659" priority="120" operator="equal">
      <formula>"Acceptable"</formula>
    </cfRule>
  </conditionalFormatting>
  <conditionalFormatting sqref="O142">
    <cfRule type="cellIs" dxfId="658" priority="119" operator="equal">
      <formula>"Marginal"</formula>
    </cfRule>
  </conditionalFormatting>
  <conditionalFormatting sqref="O143">
    <cfRule type="cellIs" dxfId="657" priority="118" operator="equal">
      <formula>"Unacceptable"</formula>
    </cfRule>
  </conditionalFormatting>
  <conditionalFormatting sqref="L139">
    <cfRule type="cellIs" dxfId="656" priority="117" operator="equal">
      <formula>"Yes"</formula>
    </cfRule>
  </conditionalFormatting>
  <conditionalFormatting sqref="L140">
    <cfRule type="cellIs" dxfId="655" priority="116" operator="equal">
      <formula>"Yes"</formula>
    </cfRule>
  </conditionalFormatting>
  <conditionalFormatting sqref="L141">
    <cfRule type="cellIs" dxfId="654" priority="115" operator="equal">
      <formula>"Yes"</formula>
    </cfRule>
  </conditionalFormatting>
  <conditionalFormatting sqref="L142">
    <cfRule type="cellIs" dxfId="653" priority="114" operator="equal">
      <formula>"Yes"</formula>
    </cfRule>
  </conditionalFormatting>
  <conditionalFormatting sqref="L143">
    <cfRule type="cellIs" dxfId="652" priority="113" operator="equal">
      <formula>"Yes"</formula>
    </cfRule>
  </conditionalFormatting>
  <conditionalFormatting sqref="M139">
    <cfRule type="expression" dxfId="651" priority="112">
      <formula>L139="Yes"</formula>
    </cfRule>
  </conditionalFormatting>
  <conditionalFormatting sqref="M140">
    <cfRule type="expression" dxfId="650" priority="111">
      <formula>L140="Yes"</formula>
    </cfRule>
  </conditionalFormatting>
  <conditionalFormatting sqref="M141">
    <cfRule type="expression" dxfId="649" priority="110">
      <formula>L141="Yes"</formula>
    </cfRule>
  </conditionalFormatting>
  <conditionalFormatting sqref="M142">
    <cfRule type="expression" dxfId="648" priority="109">
      <formula>L142="Yes"</formula>
    </cfRule>
  </conditionalFormatting>
  <conditionalFormatting sqref="M143">
    <cfRule type="expression" dxfId="647" priority="108">
      <formula>L143="Yes"</formula>
    </cfRule>
  </conditionalFormatting>
  <conditionalFormatting sqref="P153:Q153">
    <cfRule type="expression" dxfId="646" priority="106">
      <formula>$O$153="Good"</formula>
    </cfRule>
  </conditionalFormatting>
  <conditionalFormatting sqref="P154:Q154">
    <cfRule type="expression" dxfId="645" priority="105">
      <formula>$O$154="Acceptable"</formula>
    </cfRule>
  </conditionalFormatting>
  <conditionalFormatting sqref="P155:Q155">
    <cfRule type="expression" dxfId="644" priority="104">
      <formula>$O$155="Marginal"</formula>
    </cfRule>
  </conditionalFormatting>
  <conditionalFormatting sqref="P156:Q156">
    <cfRule type="expression" dxfId="643" priority="103">
      <formula>$O$156="Unacceptable"</formula>
    </cfRule>
  </conditionalFormatting>
  <conditionalFormatting sqref="O153">
    <cfRule type="cellIs" dxfId="642" priority="101" operator="equal">
      <formula>"Good"</formula>
    </cfRule>
  </conditionalFormatting>
  <conditionalFormatting sqref="O154">
    <cfRule type="cellIs" dxfId="641" priority="100" operator="equal">
      <formula>"Acceptable"</formula>
    </cfRule>
  </conditionalFormatting>
  <conditionalFormatting sqref="O155">
    <cfRule type="cellIs" dxfId="640" priority="99" operator="equal">
      <formula>"Marginal"</formula>
    </cfRule>
  </conditionalFormatting>
  <conditionalFormatting sqref="O156">
    <cfRule type="cellIs" dxfId="639" priority="98" operator="equal">
      <formula>"Unacceptable"</formula>
    </cfRule>
  </conditionalFormatting>
  <conditionalFormatting sqref="L152">
    <cfRule type="cellIs" dxfId="638" priority="97" operator="equal">
      <formula>"Yes"</formula>
    </cfRule>
  </conditionalFormatting>
  <conditionalFormatting sqref="L153">
    <cfRule type="cellIs" dxfId="637" priority="96" operator="equal">
      <formula>"Yes"</formula>
    </cfRule>
  </conditionalFormatting>
  <conditionalFormatting sqref="L154">
    <cfRule type="cellIs" dxfId="636" priority="95" operator="equal">
      <formula>"Yes"</formula>
    </cfRule>
  </conditionalFormatting>
  <conditionalFormatting sqref="L155">
    <cfRule type="cellIs" dxfId="635" priority="94" operator="equal">
      <formula>"Yes"</formula>
    </cfRule>
  </conditionalFormatting>
  <conditionalFormatting sqref="L156">
    <cfRule type="cellIs" dxfId="634" priority="93" operator="equal">
      <formula>"Yes"</formula>
    </cfRule>
  </conditionalFormatting>
  <conditionalFormatting sqref="M152">
    <cfRule type="expression" dxfId="633" priority="92">
      <formula>L152="Yes"</formula>
    </cfRule>
  </conditionalFormatting>
  <conditionalFormatting sqref="M153">
    <cfRule type="expression" dxfId="632" priority="91">
      <formula>L153="Yes"</formula>
    </cfRule>
  </conditionalFormatting>
  <conditionalFormatting sqref="M154">
    <cfRule type="expression" dxfId="631" priority="90">
      <formula>L154="Yes"</formula>
    </cfRule>
  </conditionalFormatting>
  <conditionalFormatting sqref="M155">
    <cfRule type="expression" dxfId="630" priority="89">
      <formula>L155="Yes"</formula>
    </cfRule>
  </conditionalFormatting>
  <conditionalFormatting sqref="M156">
    <cfRule type="expression" dxfId="629" priority="88">
      <formula>L156="Yes"</formula>
    </cfRule>
  </conditionalFormatting>
  <conditionalFormatting sqref="P166:Q166">
    <cfRule type="expression" dxfId="628" priority="86">
      <formula>$O$166="Good"</formula>
    </cfRule>
  </conditionalFormatting>
  <conditionalFormatting sqref="P167:Q167">
    <cfRule type="expression" dxfId="627" priority="85">
      <formula>$O$167="Acceptable"</formula>
    </cfRule>
  </conditionalFormatting>
  <conditionalFormatting sqref="P168:Q168">
    <cfRule type="expression" dxfId="626" priority="84">
      <formula>$O$168="Marginal"</formula>
    </cfRule>
  </conditionalFormatting>
  <conditionalFormatting sqref="P169:Q169">
    <cfRule type="expression" dxfId="625" priority="83">
      <formula>$O$169="Unacceptable"</formula>
    </cfRule>
  </conditionalFormatting>
  <conditionalFormatting sqref="O166">
    <cfRule type="cellIs" dxfId="624" priority="81" operator="equal">
      <formula>"Good"</formula>
    </cfRule>
  </conditionalFormatting>
  <conditionalFormatting sqref="O167">
    <cfRule type="cellIs" dxfId="623" priority="80" operator="equal">
      <formula>"Acceptable"</formula>
    </cfRule>
  </conditionalFormatting>
  <conditionalFormatting sqref="O168">
    <cfRule type="cellIs" dxfId="622" priority="79" operator="equal">
      <formula>"Marginal"</formula>
    </cfRule>
  </conditionalFormatting>
  <conditionalFormatting sqref="O169">
    <cfRule type="cellIs" dxfId="621" priority="78" operator="equal">
      <formula>"Unacceptable"</formula>
    </cfRule>
  </conditionalFormatting>
  <conditionalFormatting sqref="L165">
    <cfRule type="cellIs" dxfId="620" priority="77" operator="equal">
      <formula>"Yes"</formula>
    </cfRule>
  </conditionalFormatting>
  <conditionalFormatting sqref="L166">
    <cfRule type="cellIs" dxfId="619" priority="76" operator="equal">
      <formula>"Yes"</formula>
    </cfRule>
  </conditionalFormatting>
  <conditionalFormatting sqref="L167">
    <cfRule type="cellIs" dxfId="618" priority="75" operator="equal">
      <formula>"Yes"</formula>
    </cfRule>
  </conditionalFormatting>
  <conditionalFormatting sqref="L168">
    <cfRule type="cellIs" dxfId="617" priority="74" operator="equal">
      <formula>"Yes"</formula>
    </cfRule>
  </conditionalFormatting>
  <conditionalFormatting sqref="L169">
    <cfRule type="cellIs" dxfId="616" priority="73" operator="equal">
      <formula>"Yes"</formula>
    </cfRule>
  </conditionalFormatting>
  <conditionalFormatting sqref="M165">
    <cfRule type="expression" dxfId="615" priority="72">
      <formula>L165="Yes"</formula>
    </cfRule>
  </conditionalFormatting>
  <conditionalFormatting sqref="M166">
    <cfRule type="expression" dxfId="614" priority="71">
      <formula>L166="Yes"</formula>
    </cfRule>
  </conditionalFormatting>
  <conditionalFormatting sqref="M167">
    <cfRule type="expression" dxfId="613" priority="70">
      <formula>L167="Yes"</formula>
    </cfRule>
  </conditionalFormatting>
  <conditionalFormatting sqref="M168">
    <cfRule type="expression" dxfId="612" priority="69">
      <formula>L168="Yes"</formula>
    </cfRule>
  </conditionalFormatting>
  <conditionalFormatting sqref="M169">
    <cfRule type="expression" dxfId="611" priority="68">
      <formula>L169="Yes"</formula>
    </cfRule>
  </conditionalFormatting>
  <conditionalFormatting sqref="P179:Q179">
    <cfRule type="expression" dxfId="610" priority="66">
      <formula>$O$179="Good"</formula>
    </cfRule>
  </conditionalFormatting>
  <conditionalFormatting sqref="P180:Q180">
    <cfRule type="expression" dxfId="609" priority="65">
      <formula>$O$180="Acceptable"</formula>
    </cfRule>
  </conditionalFormatting>
  <conditionalFormatting sqref="P181:Q181">
    <cfRule type="expression" dxfId="608" priority="64">
      <formula>$O$181="Marginal"</formula>
    </cfRule>
  </conditionalFormatting>
  <conditionalFormatting sqref="P182:Q182">
    <cfRule type="expression" dxfId="607" priority="63">
      <formula>$O$182="Unacceptable"</formula>
    </cfRule>
  </conditionalFormatting>
  <conditionalFormatting sqref="O179">
    <cfRule type="cellIs" dxfId="606" priority="61" operator="equal">
      <formula>"Good"</formula>
    </cfRule>
  </conditionalFormatting>
  <conditionalFormatting sqref="O180">
    <cfRule type="cellIs" dxfId="605" priority="60" operator="equal">
      <formula>"Acceptable"</formula>
    </cfRule>
  </conditionalFormatting>
  <conditionalFormatting sqref="O181">
    <cfRule type="cellIs" dxfId="604" priority="59" operator="equal">
      <formula>"Marginal"</formula>
    </cfRule>
  </conditionalFormatting>
  <conditionalFormatting sqref="O182">
    <cfRule type="cellIs" dxfId="603" priority="58" operator="equal">
      <formula>"Unacceptable"</formula>
    </cfRule>
  </conditionalFormatting>
  <conditionalFormatting sqref="L178">
    <cfRule type="cellIs" dxfId="602" priority="57" operator="equal">
      <formula>"Yes"</formula>
    </cfRule>
  </conditionalFormatting>
  <conditionalFormatting sqref="L179">
    <cfRule type="cellIs" dxfId="601" priority="56" operator="equal">
      <formula>"Yes"</formula>
    </cfRule>
  </conditionalFormatting>
  <conditionalFormatting sqref="L180">
    <cfRule type="cellIs" dxfId="600" priority="55" operator="equal">
      <formula>"Yes"</formula>
    </cfRule>
  </conditionalFormatting>
  <conditionalFormatting sqref="L181">
    <cfRule type="cellIs" dxfId="599" priority="54" operator="equal">
      <formula>"Yes"</formula>
    </cfRule>
  </conditionalFormatting>
  <conditionalFormatting sqref="L182">
    <cfRule type="cellIs" dxfId="598" priority="53" stopIfTrue="1" operator="equal">
      <formula>"Yes"</formula>
    </cfRule>
  </conditionalFormatting>
  <conditionalFormatting sqref="M178">
    <cfRule type="expression" dxfId="597" priority="52">
      <formula>L178="Yes"</formula>
    </cfRule>
  </conditionalFormatting>
  <conditionalFormatting sqref="M179">
    <cfRule type="expression" dxfId="596" priority="51">
      <formula>L179="Yes"</formula>
    </cfRule>
  </conditionalFormatting>
  <conditionalFormatting sqref="M180">
    <cfRule type="expression" dxfId="595" priority="50">
      <formula>L180="Yes"</formula>
    </cfRule>
  </conditionalFormatting>
  <conditionalFormatting sqref="M181">
    <cfRule type="expression" dxfId="594" priority="49">
      <formula>L181="Yes"</formula>
    </cfRule>
  </conditionalFormatting>
  <conditionalFormatting sqref="M182">
    <cfRule type="expression" dxfId="593" priority="48" stopIfTrue="1">
      <formula>L182="Yes"</formula>
    </cfRule>
  </conditionalFormatting>
  <conditionalFormatting sqref="P192:Q192">
    <cfRule type="expression" dxfId="592" priority="46">
      <formula>$O$192="Good"</formula>
    </cfRule>
  </conditionalFormatting>
  <conditionalFormatting sqref="P193:Q193">
    <cfRule type="expression" dxfId="591" priority="45">
      <formula>$O$193="Acceptable"</formula>
    </cfRule>
  </conditionalFormatting>
  <conditionalFormatting sqref="P194:Q194">
    <cfRule type="expression" dxfId="590" priority="44">
      <formula>$O$194="Marginal"</formula>
    </cfRule>
  </conditionalFormatting>
  <conditionalFormatting sqref="P195:Q195">
    <cfRule type="expression" dxfId="589" priority="43">
      <formula>$O$195="Unacceptable"</formula>
    </cfRule>
  </conditionalFormatting>
  <conditionalFormatting sqref="O192">
    <cfRule type="cellIs" dxfId="588" priority="41" operator="equal">
      <formula>"Good"</formula>
    </cfRule>
  </conditionalFormatting>
  <conditionalFormatting sqref="O193">
    <cfRule type="cellIs" dxfId="587" priority="40" operator="equal">
      <formula>"Acceptable"</formula>
    </cfRule>
  </conditionalFormatting>
  <conditionalFormatting sqref="O194">
    <cfRule type="cellIs" dxfId="586" priority="39" operator="equal">
      <formula>"Marginal"</formula>
    </cfRule>
  </conditionalFormatting>
  <conditionalFormatting sqref="O195">
    <cfRule type="cellIs" dxfId="585" priority="38" operator="equal">
      <formula>"Unacceptable"</formula>
    </cfRule>
  </conditionalFormatting>
  <conditionalFormatting sqref="L191">
    <cfRule type="cellIs" dxfId="584" priority="37" operator="equal">
      <formula>"Yes"</formula>
    </cfRule>
  </conditionalFormatting>
  <conditionalFormatting sqref="L192">
    <cfRule type="cellIs" dxfId="583" priority="36" stopIfTrue="1" operator="equal">
      <formula>"Yes"</formula>
    </cfRule>
  </conditionalFormatting>
  <conditionalFormatting sqref="L193">
    <cfRule type="cellIs" dxfId="582" priority="35" operator="equal">
      <formula>"Yes"</formula>
    </cfRule>
  </conditionalFormatting>
  <conditionalFormatting sqref="L194">
    <cfRule type="cellIs" dxfId="581" priority="34" operator="equal">
      <formula>"Yes"</formula>
    </cfRule>
  </conditionalFormatting>
  <conditionalFormatting sqref="L195">
    <cfRule type="cellIs" dxfId="580" priority="33" stopIfTrue="1" operator="equal">
      <formula>"Yes"</formula>
    </cfRule>
  </conditionalFormatting>
  <conditionalFormatting sqref="M191">
    <cfRule type="expression" dxfId="579" priority="32">
      <formula>L191="Yes"</formula>
    </cfRule>
  </conditionalFormatting>
  <conditionalFormatting sqref="M192">
    <cfRule type="expression" dxfId="578" priority="31">
      <formula>L192="Yes"</formula>
    </cfRule>
  </conditionalFormatting>
  <conditionalFormatting sqref="M193">
    <cfRule type="expression" dxfId="577" priority="30">
      <formula>L193="Yes"</formula>
    </cfRule>
  </conditionalFormatting>
  <conditionalFormatting sqref="M194">
    <cfRule type="expression" dxfId="576" priority="29">
      <formula>L194="Yes"</formula>
    </cfRule>
  </conditionalFormatting>
  <conditionalFormatting sqref="M195">
    <cfRule type="expression" dxfId="575" priority="28">
      <formula>L195="Yes"</formula>
    </cfRule>
  </conditionalFormatting>
  <conditionalFormatting sqref="O50">
    <cfRule type="cellIs" dxfId="574" priority="27" operator="equal">
      <formula>"Outstanding"</formula>
    </cfRule>
  </conditionalFormatting>
  <conditionalFormatting sqref="P50:Q50">
    <cfRule type="expression" dxfId="573" priority="26">
      <formula>$O$50="Outstanding"</formula>
    </cfRule>
  </conditionalFormatting>
  <conditionalFormatting sqref="O72">
    <cfRule type="cellIs" dxfId="572" priority="25" operator="equal">
      <formula>"Outstanding"</formula>
    </cfRule>
  </conditionalFormatting>
  <conditionalFormatting sqref="P72:Q72">
    <cfRule type="expression" dxfId="571" priority="24">
      <formula>$O$72="Outstanding"</formula>
    </cfRule>
  </conditionalFormatting>
  <conditionalFormatting sqref="O87">
    <cfRule type="cellIs" dxfId="570" priority="23" operator="equal">
      <formula>"Outstanding"</formula>
    </cfRule>
  </conditionalFormatting>
  <conditionalFormatting sqref="P87:Q87">
    <cfRule type="expression" dxfId="569" priority="22">
      <formula>$O$87="Outstanding"</formula>
    </cfRule>
  </conditionalFormatting>
  <conditionalFormatting sqref="O100">
    <cfRule type="cellIs" dxfId="568" priority="21" operator="equal">
      <formula>"Outstanding"</formula>
    </cfRule>
  </conditionalFormatting>
  <conditionalFormatting sqref="P100:Q100">
    <cfRule type="expression" dxfId="567" priority="20">
      <formula>$O$100="Outstanding"</formula>
    </cfRule>
  </conditionalFormatting>
  <conditionalFormatting sqref="O113">
    <cfRule type="cellIs" dxfId="566" priority="19" operator="equal">
      <formula>"Outstanding"</formula>
    </cfRule>
  </conditionalFormatting>
  <conditionalFormatting sqref="P113:Q113">
    <cfRule type="expression" dxfId="565" priority="18">
      <formula>$O$113="Outstanding"</formula>
    </cfRule>
  </conditionalFormatting>
  <conditionalFormatting sqref="O126">
    <cfRule type="cellIs" dxfId="564" priority="17" operator="equal">
      <formula>"Outstanding"</formula>
    </cfRule>
  </conditionalFormatting>
  <conditionalFormatting sqref="P126:Q126">
    <cfRule type="expression" dxfId="563" priority="16">
      <formula>$O$126="Outstanding"</formula>
    </cfRule>
  </conditionalFormatting>
  <conditionalFormatting sqref="O139">
    <cfRule type="cellIs" dxfId="562" priority="15" operator="equal">
      <formula>"Outstanding"</formula>
    </cfRule>
  </conditionalFormatting>
  <conditionalFormatting sqref="P139:Q139">
    <cfRule type="expression" dxfId="561" priority="14">
      <formula>$O$139="Outstanding"</formula>
    </cfRule>
  </conditionalFormatting>
  <conditionalFormatting sqref="O152">
    <cfRule type="cellIs" dxfId="560" priority="13" operator="equal">
      <formula>"Outstanding"</formula>
    </cfRule>
  </conditionalFormatting>
  <conditionalFormatting sqref="P152:Q152">
    <cfRule type="expression" dxfId="559" priority="12">
      <formula>$O$152="Outstanding"</formula>
    </cfRule>
  </conditionalFormatting>
  <conditionalFormatting sqref="O165">
    <cfRule type="cellIs" dxfId="558" priority="11" operator="equal">
      <formula>"Outstanding"</formula>
    </cfRule>
  </conditionalFormatting>
  <conditionalFormatting sqref="P165:Q165">
    <cfRule type="expression" dxfId="557" priority="10">
      <formula>$O$165="Outstanding"</formula>
    </cfRule>
  </conditionalFormatting>
  <conditionalFormatting sqref="O178">
    <cfRule type="cellIs" dxfId="556" priority="9" operator="equal">
      <formula>"Outstanding"</formula>
    </cfRule>
  </conditionalFormatting>
  <conditionalFormatting sqref="P178:Q178">
    <cfRule type="expression" dxfId="555" priority="8">
      <formula>$O$178="Outstanding"</formula>
    </cfRule>
  </conditionalFormatting>
  <conditionalFormatting sqref="O191">
    <cfRule type="cellIs" dxfId="554" priority="7" operator="equal">
      <formula>"Outstanding"</formula>
    </cfRule>
  </conditionalFormatting>
  <conditionalFormatting sqref="P191:Q191">
    <cfRule type="expression" dxfId="553" priority="6">
      <formula>$O$191="Outstanding"</formula>
    </cfRule>
  </conditionalFormatting>
  <conditionalFormatting sqref="B16">
    <cfRule type="cellIs" dxfId="552" priority="1" operator="equal">
      <formula>"Outstanding (80-100)"</formula>
    </cfRule>
    <cfRule type="cellIs" dxfId="551" priority="2" operator="equal">
      <formula>"Good (60-79)"</formula>
    </cfRule>
    <cfRule type="cellIs" dxfId="550" priority="3" operator="equal">
      <formula>"Acceptable (40-59)"</formula>
    </cfRule>
    <cfRule type="cellIs" dxfId="547" priority="4" operator="equal">
      <formula>"Marginal (20-39)"</formula>
    </cfRule>
    <cfRule type="cellIs" dxfId="546" priority="5" operator="equal">
      <formula>"Unacceptable (0-19)"</formula>
    </cfRule>
  </conditionalFormatting>
  <dataValidations count="2">
    <dataValidation type="list" allowBlank="1" showInputMessage="1" showErrorMessage="1" sqref="L37:L41 L50:L54 L72:L76 L87:L91 L100:L104 L113:L117 L126:L130 L139:L143 L152:L156 L165:L169 L178:L182 L191:L195">
      <formula1>"Yes, No"</formula1>
    </dataValidation>
    <dataValidation type="list" allowBlank="1" showInputMessage="1" showErrorMessage="1" sqref="M37:M41 M50:M54 M72:M76 M87:M91 M100:M104 M113:M117 M126:M130 M139:M143 M152:M156 M165:M169 M178:M182 M191:M195">
      <formula1>"0,1,2,3,4,5,6,7,8,9,10,11,12,13,14,15,16,17,18,19,20"</formula1>
    </dataValidation>
  </dataValidations>
  <pageMargins left="0.3" right="0.2" top="0.75" bottom="0.75" header="0.3" footer="0.3"/>
  <pageSetup paperSize="3" scale="58" fitToHeight="0" orientation="landscape" r:id="rId1"/>
  <headerFooter>
    <oddHeader>&amp;C&amp;F&amp;R&amp;P</oddHeader>
  </headerFooter>
  <rowBreaks count="12" manualBreakCount="12">
    <brk id="32" min="1" max="18" man="1"/>
    <brk id="45" min="1" max="18" man="1"/>
    <brk id="58" min="1" max="18" man="1"/>
    <brk id="82" min="1" max="18" man="1"/>
    <brk id="95" min="1" max="18" man="1"/>
    <brk id="108" min="1" max="18" man="1"/>
    <brk id="121" min="1" max="18" man="1"/>
    <brk id="134" min="1" max="18" man="1"/>
    <brk id="147" min="1" max="18" man="1"/>
    <brk id="160" min="1" max="18" man="1"/>
    <brk id="173" min="1" max="18" man="1"/>
    <brk id="186" min="1" max="18" man="1"/>
  </rowBreaks>
  <colBreaks count="1" manualBreakCount="1">
    <brk id="19" max="1048575" man="1"/>
  </colBreaks>
  <drawing r:id="rId2"/>
</worksheet>
</file>

<file path=xl/worksheets/sheet4.xml><?xml version="1.0" encoding="utf-8"?>
<worksheet xmlns="http://schemas.openxmlformats.org/spreadsheetml/2006/main" xmlns:r="http://schemas.openxmlformats.org/officeDocument/2006/relationships">
  <sheetPr>
    <tabColor rgb="FF008000"/>
    <pageSetUpPr fitToPage="1"/>
  </sheetPr>
  <dimension ref="A1:V189"/>
  <sheetViews>
    <sheetView showGridLines="0" zoomScaleNormal="100" zoomScaleSheetLayoutView="80" workbookViewId="0">
      <selection activeCell="E30" sqref="E30"/>
    </sheetView>
  </sheetViews>
  <sheetFormatPr defaultColWidth="0" defaultRowHeight="12.75" customHeight="1" zeroHeight="1"/>
  <cols>
    <col min="1" max="1" width="8.44140625" style="8" customWidth="1"/>
    <col min="2" max="2" width="13.88671875" style="8" customWidth="1"/>
    <col min="3" max="3" width="35.88671875" style="8" customWidth="1"/>
    <col min="4" max="4" width="20.5546875" style="8" customWidth="1"/>
    <col min="5" max="5" width="15.5546875" style="8" customWidth="1"/>
    <col min="6" max="6" width="14.33203125" style="8" customWidth="1"/>
    <col min="7" max="12" width="12.6640625" style="8" customWidth="1"/>
    <col min="13" max="13" width="9.109375" style="8" customWidth="1"/>
    <col min="14" max="14" width="53.33203125" style="8" customWidth="1"/>
    <col min="15" max="15" width="15" style="14" customWidth="1"/>
    <col min="16" max="16" width="13" style="8" customWidth="1"/>
    <col min="17" max="17" width="14.6640625" style="8" customWidth="1"/>
    <col min="18" max="18" width="13.33203125" style="8" customWidth="1"/>
    <col min="19" max="19" width="73.88671875" style="8" customWidth="1"/>
    <col min="20" max="20" width="8.6640625" style="8" customWidth="1"/>
    <col min="21" max="21" width="9.109375" style="8" hidden="1" customWidth="1"/>
    <col min="22" max="22" width="9.44140625" style="8" hidden="1" customWidth="1"/>
    <col min="23" max="16384" width="0" style="8" hidden="1"/>
  </cols>
  <sheetData>
    <row r="1" spans="1:22" s="7" customFormat="1" ht="22.5" customHeight="1" thickBot="1">
      <c r="A1" s="27"/>
      <c r="B1" s="27"/>
      <c r="C1" s="27"/>
      <c r="D1" s="27"/>
      <c r="E1" s="27"/>
      <c r="F1" s="27"/>
      <c r="G1" s="27"/>
      <c r="H1" s="27"/>
      <c r="I1" s="27"/>
      <c r="J1" s="27"/>
      <c r="K1" s="27"/>
      <c r="L1" s="27"/>
      <c r="M1" s="27"/>
      <c r="N1" s="27"/>
      <c r="O1" s="28"/>
      <c r="P1" s="27"/>
      <c r="Q1" s="27"/>
      <c r="R1" s="27"/>
      <c r="S1" s="27"/>
      <c r="T1" s="27"/>
      <c r="U1" s="9"/>
      <c r="V1" s="9"/>
    </row>
    <row r="2" spans="1:22" ht="30" customHeight="1" thickBot="1">
      <c r="A2" s="27"/>
      <c r="B2" s="739" t="s">
        <v>183</v>
      </c>
      <c r="C2" s="740"/>
      <c r="D2" s="740"/>
      <c r="E2" s="740"/>
      <c r="F2" s="740"/>
      <c r="G2" s="740"/>
      <c r="H2" s="740"/>
      <c r="I2" s="740"/>
      <c r="J2" s="740"/>
      <c r="K2" s="740"/>
      <c r="L2" s="740"/>
      <c r="M2" s="740"/>
      <c r="N2" s="740"/>
      <c r="O2" s="740"/>
      <c r="P2" s="740"/>
      <c r="Q2" s="740"/>
      <c r="R2" s="740"/>
      <c r="S2" s="741"/>
      <c r="T2" s="27"/>
      <c r="U2" s="24"/>
      <c r="V2" s="24"/>
    </row>
    <row r="3" spans="1:22" ht="9.9" customHeight="1" thickBot="1">
      <c r="A3" s="27"/>
      <c r="B3" s="27"/>
      <c r="C3" s="27"/>
      <c r="D3" s="27"/>
      <c r="E3" s="27"/>
      <c r="F3" s="27"/>
      <c r="G3" s="27"/>
      <c r="H3" s="27"/>
      <c r="I3" s="27"/>
      <c r="J3" s="27"/>
      <c r="K3" s="27"/>
      <c r="L3" s="27"/>
      <c r="M3" s="27"/>
      <c r="N3" s="27"/>
      <c r="O3" s="27"/>
      <c r="P3" s="27"/>
      <c r="Q3" s="27"/>
      <c r="R3" s="27"/>
      <c r="S3" s="27"/>
      <c r="T3" s="27"/>
      <c r="U3" s="24"/>
      <c r="V3" s="24"/>
    </row>
    <row r="4" spans="1:22" ht="20.25" customHeight="1" thickBot="1">
      <c r="A4" s="27"/>
      <c r="B4" s="653" t="s">
        <v>57</v>
      </c>
      <c r="C4" s="654"/>
      <c r="D4" s="654"/>
      <c r="E4" s="654"/>
      <c r="F4" s="654"/>
      <c r="G4" s="654"/>
      <c r="H4" s="654"/>
      <c r="I4" s="654"/>
      <c r="J4" s="654"/>
      <c r="K4" s="654"/>
      <c r="L4" s="654"/>
      <c r="M4" s="654"/>
      <c r="N4" s="654"/>
      <c r="O4" s="654"/>
      <c r="P4" s="654"/>
      <c r="Q4" s="654"/>
      <c r="R4" s="654"/>
      <c r="S4" s="655"/>
      <c r="T4" s="27"/>
      <c r="U4" s="23"/>
      <c r="V4" s="23"/>
    </row>
    <row r="5" spans="1:22" ht="9.9" customHeight="1" thickBot="1">
      <c r="A5" s="27"/>
      <c r="B5" s="27"/>
      <c r="C5" s="27"/>
      <c r="D5" s="27"/>
      <c r="E5" s="27"/>
      <c r="F5" s="27"/>
      <c r="G5" s="27"/>
      <c r="H5" s="27"/>
      <c r="I5" s="27"/>
      <c r="J5" s="27"/>
      <c r="K5" s="27"/>
      <c r="L5" s="27"/>
      <c r="M5" s="27"/>
      <c r="N5" s="27"/>
      <c r="O5" s="27"/>
      <c r="P5" s="27"/>
      <c r="Q5" s="27"/>
      <c r="R5" s="27"/>
      <c r="S5" s="27"/>
      <c r="T5" s="27"/>
      <c r="U5" s="23"/>
      <c r="V5" s="23"/>
    </row>
    <row r="6" spans="1:22" ht="6" customHeight="1" thickBot="1">
      <c r="A6" s="27"/>
      <c r="B6" s="704"/>
      <c r="C6" s="705"/>
      <c r="D6" s="705"/>
      <c r="E6" s="705"/>
      <c r="F6" s="705"/>
      <c r="G6" s="705"/>
      <c r="H6" s="705"/>
      <c r="I6" s="705"/>
      <c r="J6" s="705"/>
      <c r="K6" s="705"/>
      <c r="L6" s="705"/>
      <c r="M6" s="705"/>
      <c r="N6" s="705"/>
      <c r="O6" s="705"/>
      <c r="P6" s="705"/>
      <c r="Q6" s="705"/>
      <c r="R6" s="705"/>
      <c r="S6" s="706"/>
      <c r="T6" s="27"/>
      <c r="U6" s="23"/>
      <c r="V6" s="23"/>
    </row>
    <row r="7" spans="1:22" ht="9.9" customHeight="1" thickBot="1">
      <c r="A7" s="27"/>
      <c r="B7" s="27"/>
      <c r="C7" s="27"/>
      <c r="D7" s="27"/>
      <c r="E7" s="27"/>
      <c r="F7" s="27"/>
      <c r="G7" s="27"/>
      <c r="H7" s="27"/>
      <c r="I7" s="27"/>
      <c r="J7" s="27"/>
      <c r="K7" s="27"/>
      <c r="L7" s="27"/>
      <c r="M7" s="27"/>
      <c r="N7" s="27"/>
      <c r="O7" s="27"/>
      <c r="P7" s="27"/>
      <c r="Q7" s="27"/>
      <c r="R7" s="27"/>
      <c r="S7" s="27"/>
      <c r="T7" s="27"/>
      <c r="U7" s="9"/>
      <c r="V7" s="9"/>
    </row>
    <row r="8" spans="1:22" ht="20.100000000000001" customHeight="1" thickBot="1">
      <c r="A8" s="27"/>
      <c r="B8" s="27"/>
      <c r="C8" s="662" t="s">
        <v>60</v>
      </c>
      <c r="D8" s="711"/>
      <c r="E8" s="698">
        <f>Legend!E62</f>
        <v>0</v>
      </c>
      <c r="F8" s="699"/>
      <c r="G8" s="699"/>
      <c r="H8" s="699"/>
      <c r="I8" s="699"/>
      <c r="J8" s="699"/>
      <c r="K8" s="699"/>
      <c r="L8" s="700"/>
      <c r="M8" s="27"/>
      <c r="N8" s="662" t="s">
        <v>72</v>
      </c>
      <c r="O8" s="663"/>
      <c r="P8" s="710">
        <f>Legend!E66</f>
        <v>0</v>
      </c>
      <c r="Q8" s="699"/>
      <c r="R8" s="699"/>
      <c r="S8" s="700"/>
      <c r="T8" s="27"/>
      <c r="U8" s="10"/>
    </row>
    <row r="9" spans="1:22" ht="20.100000000000001" customHeight="1" thickBot="1">
      <c r="A9" s="27"/>
      <c r="B9" s="27"/>
      <c r="C9" s="662" t="s">
        <v>61</v>
      </c>
      <c r="D9" s="711"/>
      <c r="E9" s="698">
        <f>Legend!E63</f>
        <v>0</v>
      </c>
      <c r="F9" s="699"/>
      <c r="G9" s="699"/>
      <c r="H9" s="699"/>
      <c r="I9" s="699"/>
      <c r="J9" s="699"/>
      <c r="K9" s="699"/>
      <c r="L9" s="700"/>
      <c r="M9" s="27"/>
      <c r="N9" s="662" t="s">
        <v>76</v>
      </c>
      <c r="O9" s="663"/>
      <c r="P9" s="668">
        <f>Legend!E67</f>
        <v>0</v>
      </c>
      <c r="Q9" s="669"/>
      <c r="R9" s="669"/>
      <c r="S9" s="670"/>
      <c r="T9" s="27"/>
      <c r="U9" s="10"/>
    </row>
    <row r="10" spans="1:22" ht="19.5" customHeight="1" thickBot="1">
      <c r="A10" s="27"/>
      <c r="B10" s="27"/>
      <c r="C10" s="662" t="s">
        <v>73</v>
      </c>
      <c r="D10" s="711"/>
      <c r="E10" s="698">
        <f>Legend!E64</f>
        <v>0</v>
      </c>
      <c r="F10" s="699"/>
      <c r="G10" s="699"/>
      <c r="H10" s="699"/>
      <c r="I10" s="699"/>
      <c r="J10" s="699"/>
      <c r="K10" s="699"/>
      <c r="L10" s="700"/>
      <c r="M10" s="27"/>
      <c r="N10" s="662" t="s">
        <v>62</v>
      </c>
      <c r="O10" s="663"/>
      <c r="P10" s="671"/>
      <c r="Q10" s="672"/>
      <c r="R10" s="672"/>
      <c r="S10" s="673"/>
      <c r="T10" s="27"/>
      <c r="U10" s="10"/>
    </row>
    <row r="11" spans="1:22" ht="19.5" customHeight="1" thickBot="1">
      <c r="A11" s="27"/>
      <c r="B11" s="27"/>
      <c r="C11" s="662" t="s">
        <v>74</v>
      </c>
      <c r="D11" s="711"/>
      <c r="E11" s="712">
        <f>Legend!E65</f>
        <v>0</v>
      </c>
      <c r="F11" s="713"/>
      <c r="G11" s="713"/>
      <c r="H11" s="713"/>
      <c r="I11" s="713"/>
      <c r="J11" s="713"/>
      <c r="K11" s="713"/>
      <c r="L11" s="714"/>
      <c r="M11" s="27"/>
      <c r="N11" s="662" t="s">
        <v>59</v>
      </c>
      <c r="O11" s="663"/>
      <c r="P11" s="671"/>
      <c r="Q11" s="731"/>
      <c r="R11" s="731"/>
      <c r="S11" s="732"/>
      <c r="T11" s="27"/>
      <c r="U11" s="11"/>
    </row>
    <row r="12" spans="1:22" s="9" customFormat="1" ht="9.9" customHeight="1" thickBot="1">
      <c r="A12" s="27"/>
      <c r="B12" s="27"/>
      <c r="C12" s="27"/>
      <c r="D12" s="27"/>
      <c r="E12" s="27"/>
      <c r="F12" s="27"/>
      <c r="G12" s="27"/>
      <c r="H12" s="27"/>
      <c r="I12" s="27"/>
      <c r="J12" s="27"/>
      <c r="K12" s="27"/>
      <c r="L12" s="27"/>
      <c r="M12" s="27"/>
      <c r="N12" s="27"/>
      <c r="O12" s="27"/>
      <c r="P12" s="27"/>
      <c r="Q12" s="27"/>
      <c r="R12" s="27"/>
      <c r="S12" s="27"/>
      <c r="T12" s="27"/>
    </row>
    <row r="13" spans="1:22" ht="6" customHeight="1" thickBot="1">
      <c r="A13" s="27"/>
      <c r="B13" s="704"/>
      <c r="C13" s="705"/>
      <c r="D13" s="705"/>
      <c r="E13" s="705"/>
      <c r="F13" s="705"/>
      <c r="G13" s="705"/>
      <c r="H13" s="705"/>
      <c r="I13" s="705"/>
      <c r="J13" s="705"/>
      <c r="K13" s="705"/>
      <c r="L13" s="705"/>
      <c r="M13" s="705"/>
      <c r="N13" s="705"/>
      <c r="O13" s="705"/>
      <c r="P13" s="705"/>
      <c r="Q13" s="705"/>
      <c r="R13" s="705"/>
      <c r="S13" s="706"/>
      <c r="T13" s="27"/>
      <c r="U13" s="12"/>
      <c r="V13" s="12"/>
    </row>
    <row r="14" spans="1:22" s="9" customFormat="1" ht="15" customHeight="1" thickBot="1">
      <c r="A14" s="27"/>
      <c r="B14" s="27"/>
      <c r="C14" s="27"/>
      <c r="D14" s="27"/>
      <c r="E14" s="27"/>
      <c r="F14" s="27"/>
      <c r="G14" s="27"/>
      <c r="H14" s="27"/>
      <c r="I14" s="27"/>
      <c r="J14" s="27"/>
      <c r="K14" s="27"/>
      <c r="L14" s="27"/>
      <c r="M14" s="27"/>
      <c r="N14" s="27"/>
      <c r="O14" s="27"/>
      <c r="P14" s="27"/>
      <c r="Q14" s="27"/>
      <c r="R14" s="27"/>
      <c r="S14" s="27"/>
      <c r="T14" s="27"/>
    </row>
    <row r="15" spans="1:22" s="13" customFormat="1" ht="15" customHeight="1">
      <c r="A15" s="27"/>
      <c r="B15" s="733" t="s">
        <v>109</v>
      </c>
      <c r="C15" s="734"/>
      <c r="D15" s="735"/>
      <c r="E15" s="736" t="s">
        <v>78</v>
      </c>
      <c r="F15" s="737"/>
      <c r="G15" s="737"/>
      <c r="H15" s="737"/>
      <c r="I15" s="737"/>
      <c r="J15" s="738"/>
      <c r="K15" s="681">
        <f>G30</f>
        <v>0</v>
      </c>
      <c r="L15" s="682"/>
      <c r="M15" s="27"/>
      <c r="N15" s="27"/>
      <c r="O15" s="27"/>
      <c r="P15" s="27"/>
      <c r="Q15" s="27"/>
      <c r="R15" s="27"/>
      <c r="S15" s="27"/>
      <c r="T15" s="27"/>
    </row>
    <row r="16" spans="1:22" ht="14.25" customHeight="1" thickBot="1">
      <c r="A16" s="27"/>
      <c r="B16" s="721" t="str">
        <f>IF(E30="","NO EVALUATION DONE",IF(E30&gt;79,"Outstanding (80-100)",IF(E30&gt;59,"Good (60-79)", IF(E30&gt;39,"Acceptable (40-59)",IF(E30&gt;19,"Marginal (20-39)","Unacceptable (0-19)")))))</f>
        <v>NO EVALUATION DONE</v>
      </c>
      <c r="C16" s="722"/>
      <c r="D16" s="723"/>
      <c r="E16" s="719" t="s">
        <v>6</v>
      </c>
      <c r="F16" s="720"/>
      <c r="G16" s="720"/>
      <c r="H16" s="720"/>
      <c r="I16" s="720"/>
      <c r="J16" s="720"/>
      <c r="K16" s="720"/>
      <c r="L16" s="463"/>
      <c r="M16" s="27"/>
      <c r="N16" s="27"/>
      <c r="O16" s="27"/>
      <c r="P16" s="27"/>
      <c r="Q16" s="27"/>
      <c r="R16" s="27"/>
      <c r="S16" s="27"/>
      <c r="T16" s="27"/>
    </row>
    <row r="17" spans="1:22" ht="31.5" customHeight="1" thickBot="1">
      <c r="A17" s="27"/>
      <c r="B17" s="715" t="s">
        <v>25</v>
      </c>
      <c r="C17" s="716"/>
      <c r="D17" s="730"/>
      <c r="E17" s="227" t="s">
        <v>28</v>
      </c>
      <c r="F17" s="227" t="s">
        <v>115</v>
      </c>
      <c r="G17" s="239" t="s">
        <v>4</v>
      </c>
      <c r="H17" s="26" t="s">
        <v>67</v>
      </c>
      <c r="I17" s="25" t="s">
        <v>68</v>
      </c>
      <c r="J17" s="32" t="s">
        <v>69</v>
      </c>
      <c r="K17" s="33" t="s">
        <v>70</v>
      </c>
      <c r="L17" s="34" t="s">
        <v>71</v>
      </c>
      <c r="M17" s="27"/>
      <c r="N17" s="77" t="s">
        <v>77</v>
      </c>
      <c r="O17" s="27"/>
      <c r="P17" s="27"/>
      <c r="Q17" s="27"/>
      <c r="R17" s="27"/>
      <c r="S17" s="27"/>
      <c r="T17" s="27"/>
    </row>
    <row r="18" spans="1:22" ht="20.100000000000001" customHeight="1">
      <c r="A18" s="27"/>
      <c r="B18" s="724" t="str">
        <f>Legend!E88</f>
        <v>2.1.1 General Requirements</v>
      </c>
      <c r="C18" s="725"/>
      <c r="D18" s="726"/>
      <c r="E18" s="192" t="str">
        <f>Q42</f>
        <v/>
      </c>
      <c r="F18" s="173">
        <f>Legend!I88</f>
        <v>0</v>
      </c>
      <c r="G18" s="31" t="str">
        <f t="shared" ref="G18:G28" si="0">IF(E18="","",E18*F18)</f>
        <v/>
      </c>
      <c r="H18" s="69" t="str">
        <f>IF(E18="","",M37)</f>
        <v/>
      </c>
      <c r="I18" s="69" t="str">
        <f>IF(E18="","",M38)</f>
        <v/>
      </c>
      <c r="J18" s="69" t="str">
        <f>IF(E18="","",M39)</f>
        <v/>
      </c>
      <c r="K18" s="69" t="str">
        <f>IF(E18="","",M40)</f>
        <v/>
      </c>
      <c r="L18" s="69" t="str">
        <f>IF(E18="","",M41)</f>
        <v/>
      </c>
      <c r="M18" s="27"/>
      <c r="N18" s="138" t="str">
        <f>IF(E18="","",IF(E18&gt;79,"Outstanding (80-100)",IF(E18&gt;59,"Good (60-79)", IF(E18&gt;39,"Acceptable (40-59)",IF(E18&gt;19,"Marginal (20-39)","Unacceptable (0-19)")))))</f>
        <v/>
      </c>
      <c r="O18" s="27"/>
      <c r="P18" s="27"/>
      <c r="Q18" s="27"/>
      <c r="R18" s="27"/>
      <c r="S18" s="27"/>
      <c r="T18" s="27"/>
    </row>
    <row r="19" spans="1:22" ht="20.100000000000001" customHeight="1">
      <c r="A19" s="27"/>
      <c r="B19" s="674" t="str">
        <f>Legend!E89</f>
        <v>2.1.2. Activity Schedule / Timeline</v>
      </c>
      <c r="C19" s="675"/>
      <c r="D19" s="676"/>
      <c r="E19" s="194" t="str">
        <f>Q55</f>
        <v/>
      </c>
      <c r="F19" s="178">
        <f>Legend!I89</f>
        <v>0</v>
      </c>
      <c r="G19" s="30" t="str">
        <f t="shared" si="0"/>
        <v/>
      </c>
      <c r="H19" s="179" t="str">
        <f>IF(E19="","",M50)</f>
        <v/>
      </c>
      <c r="I19" s="179" t="str">
        <f>IF(E19="","",M51)</f>
        <v/>
      </c>
      <c r="J19" s="179" t="str">
        <f>IF(E19="","",M52)</f>
        <v/>
      </c>
      <c r="K19" s="179" t="str">
        <f>IF(E19="","",M53)</f>
        <v/>
      </c>
      <c r="L19" s="179" t="str">
        <f>IF(E19="","",M54)</f>
        <v/>
      </c>
      <c r="M19" s="27"/>
      <c r="N19" s="139" t="str">
        <f t="shared" ref="N19:N29" si="1">IF(E19="","",IF(E19&gt;79,"Outstanding (80-100)",IF(E19&gt;59,"Good (60-79)", IF(E19&gt;39,"Acceptable (40-59)",IF(E19&gt;19,"Marginal (20-39)","Unacceptable (0-19)")))))</f>
        <v/>
      </c>
      <c r="O19" s="27"/>
      <c r="P19" s="27"/>
      <c r="Q19" s="27"/>
      <c r="R19" s="27"/>
      <c r="S19" s="27"/>
      <c r="T19" s="27"/>
    </row>
    <row r="20" spans="1:22" ht="20.100000000000001" customHeight="1">
      <c r="A20" s="27"/>
      <c r="B20" s="674" t="str">
        <f>Legend!E90</f>
        <v>2.1.3. Subcontractors</v>
      </c>
      <c r="C20" s="675"/>
      <c r="D20" s="676"/>
      <c r="E20" s="193" t="str">
        <f>Q68</f>
        <v/>
      </c>
      <c r="F20" s="174">
        <f>Legend!I90</f>
        <v>0</v>
      </c>
      <c r="G20" s="180" t="str">
        <f>IF(E20="","",E20*F20)</f>
        <v/>
      </c>
      <c r="H20" s="71" t="str">
        <f>IF(E20="","",M63)</f>
        <v/>
      </c>
      <c r="I20" s="71" t="str">
        <f>IF(E20="","",M64)</f>
        <v/>
      </c>
      <c r="J20" s="71" t="str">
        <f>IF(E20="","",M65)</f>
        <v/>
      </c>
      <c r="K20" s="71" t="str">
        <f>IF(E20="","",M66)</f>
        <v/>
      </c>
      <c r="L20" s="71" t="str">
        <f>IF(E20="","",M67)</f>
        <v/>
      </c>
      <c r="M20" s="27"/>
      <c r="N20" s="139" t="str">
        <f t="shared" si="1"/>
        <v/>
      </c>
      <c r="O20" s="27"/>
      <c r="P20" s="27"/>
      <c r="Q20" s="27"/>
      <c r="R20" s="27"/>
      <c r="S20" s="27"/>
      <c r="T20" s="27"/>
    </row>
    <row r="21" spans="1:22" ht="20.100000000000001" customHeight="1">
      <c r="A21" s="27"/>
      <c r="B21" s="674" t="str">
        <f>Legend!E91</f>
        <v>2.1.4. Prohibited Activities</v>
      </c>
      <c r="C21" s="675"/>
      <c r="D21" s="676"/>
      <c r="E21" s="193" t="str">
        <f>Q81</f>
        <v/>
      </c>
      <c r="F21" s="174">
        <f>Legend!I91</f>
        <v>0</v>
      </c>
      <c r="G21" s="29" t="str">
        <f t="shared" si="0"/>
        <v/>
      </c>
      <c r="H21" s="71" t="str">
        <f>IF(E21="","",M76)</f>
        <v/>
      </c>
      <c r="I21" s="71" t="str">
        <f>IF(E21="","",M77)</f>
        <v/>
      </c>
      <c r="J21" s="71" t="str">
        <f>IF(E21="","",M78)</f>
        <v/>
      </c>
      <c r="K21" s="71" t="str">
        <f>IF(E21="","",M79)</f>
        <v/>
      </c>
      <c r="L21" s="71" t="str">
        <f>IF(E21="","",M80)</f>
        <v/>
      </c>
      <c r="M21" s="27"/>
      <c r="N21" s="139" t="str">
        <f t="shared" si="1"/>
        <v/>
      </c>
      <c r="O21" s="27"/>
      <c r="P21" s="27"/>
      <c r="Q21" s="27"/>
      <c r="R21" s="27"/>
      <c r="S21" s="27"/>
      <c r="T21" s="27"/>
    </row>
    <row r="22" spans="1:22" ht="20.100000000000001" customHeight="1">
      <c r="A22" s="27"/>
      <c r="B22" s="674" t="str">
        <f>Legend!E92</f>
        <v>2.1.5. Service Standards</v>
      </c>
      <c r="C22" s="675"/>
      <c r="D22" s="676"/>
      <c r="E22" s="193" t="str">
        <f>Q94</f>
        <v/>
      </c>
      <c r="F22" s="174">
        <f>Legend!I92</f>
        <v>0</v>
      </c>
      <c r="G22" s="29" t="str">
        <f t="shared" si="0"/>
        <v/>
      </c>
      <c r="H22" s="71" t="str">
        <f>IF(E22="","",M89)</f>
        <v/>
      </c>
      <c r="I22" s="71" t="str">
        <f>IF(E22="","",M90)</f>
        <v/>
      </c>
      <c r="J22" s="71" t="str">
        <f>IF(E22="","",M91)</f>
        <v/>
      </c>
      <c r="K22" s="71" t="str">
        <f>IF(E22="","",M92)</f>
        <v/>
      </c>
      <c r="L22" s="71" t="str">
        <f>IF(E22="","",M93)</f>
        <v/>
      </c>
      <c r="M22" s="27"/>
      <c r="N22" s="139" t="str">
        <f t="shared" si="1"/>
        <v/>
      </c>
      <c r="O22" s="27"/>
      <c r="P22" s="27"/>
      <c r="Q22" s="27"/>
      <c r="R22" s="27"/>
      <c r="S22" s="27"/>
      <c r="T22" s="27"/>
    </row>
    <row r="23" spans="1:22" ht="20.100000000000001" customHeight="1">
      <c r="A23" s="27"/>
      <c r="B23" s="674" t="str">
        <f>Legend!E93</f>
        <v>2.1.6. Deferrals</v>
      </c>
      <c r="C23" s="675"/>
      <c r="D23" s="676"/>
      <c r="E23" s="194" t="str">
        <f>Q107</f>
        <v/>
      </c>
      <c r="F23" s="175">
        <f>Legend!I93</f>
        <v>0</v>
      </c>
      <c r="G23" s="30" t="str">
        <f t="shared" si="0"/>
        <v/>
      </c>
      <c r="H23" s="72" t="str">
        <f>IF(E23="","",M102)</f>
        <v/>
      </c>
      <c r="I23" s="72" t="str">
        <f>IF(E23="","",M103)</f>
        <v/>
      </c>
      <c r="J23" s="72" t="str">
        <f>IF(E23="","",M104)</f>
        <v/>
      </c>
      <c r="K23" s="72" t="str">
        <f>IF(E23="","",M105)</f>
        <v/>
      </c>
      <c r="L23" s="72" t="str">
        <f>IF(E23="","",M106)</f>
        <v/>
      </c>
      <c r="M23" s="27"/>
      <c r="N23" s="139" t="str">
        <f t="shared" si="1"/>
        <v/>
      </c>
      <c r="O23" s="27"/>
      <c r="P23" s="27"/>
      <c r="Q23" s="27"/>
      <c r="R23" s="27"/>
      <c r="S23" s="27"/>
      <c r="T23" s="27"/>
    </row>
    <row r="24" spans="1:22" ht="20.100000000000001" customHeight="1">
      <c r="A24" s="27"/>
      <c r="B24" s="674" t="str">
        <f>Legend!E94</f>
        <v>2.1.7. Eligibility</v>
      </c>
      <c r="C24" s="675"/>
      <c r="D24" s="676"/>
      <c r="E24" s="193" t="str">
        <f>Q120</f>
        <v/>
      </c>
      <c r="F24" s="177">
        <f>Legend!I94</f>
        <v>0</v>
      </c>
      <c r="G24" s="29" t="str">
        <f t="shared" si="0"/>
        <v/>
      </c>
      <c r="H24" s="71" t="str">
        <f>IF(E24="","",M115)</f>
        <v/>
      </c>
      <c r="I24" s="71" t="str">
        <f>IF(E24="","",M116)</f>
        <v/>
      </c>
      <c r="J24" s="71" t="str">
        <f>IF(E24="","",M117)</f>
        <v/>
      </c>
      <c r="K24" s="71" t="str">
        <f>IF(E24="","",M118)</f>
        <v/>
      </c>
      <c r="L24" s="181" t="str">
        <f>IF(E24="","",M119)</f>
        <v/>
      </c>
      <c r="M24" s="27"/>
      <c r="N24" s="139" t="str">
        <f t="shared" si="1"/>
        <v/>
      </c>
      <c r="O24" s="27"/>
      <c r="P24" s="27"/>
      <c r="Q24" s="27"/>
      <c r="R24" s="27"/>
      <c r="S24" s="27"/>
      <c r="T24" s="27"/>
    </row>
    <row r="25" spans="1:22" ht="20.100000000000001" customHeight="1">
      <c r="A25" s="27"/>
      <c r="B25" s="674" t="str">
        <f>Legend!E95</f>
        <v>2.1.8. Application</v>
      </c>
      <c r="C25" s="675"/>
      <c r="D25" s="676"/>
      <c r="E25" s="193" t="str">
        <f>Q133</f>
        <v/>
      </c>
      <c r="F25" s="176">
        <f>Legend!I95</f>
        <v>0</v>
      </c>
      <c r="G25" s="29" t="str">
        <f t="shared" si="0"/>
        <v/>
      </c>
      <c r="H25" s="71" t="str">
        <f>IF(E25="","",M128)</f>
        <v/>
      </c>
      <c r="I25" s="71" t="str">
        <f>IF(E25="","",M129)</f>
        <v/>
      </c>
      <c r="J25" s="71" t="str">
        <f>IF(E25="","",M130)</f>
        <v/>
      </c>
      <c r="K25" s="71" t="str">
        <f>IF(E25="","",M131)</f>
        <v/>
      </c>
      <c r="L25" s="71" t="str">
        <f>IF(E25="","",M132)</f>
        <v/>
      </c>
      <c r="M25" s="27"/>
      <c r="N25" s="139" t="str">
        <f t="shared" si="1"/>
        <v/>
      </c>
      <c r="O25" s="27"/>
      <c r="P25" s="27"/>
      <c r="Q25" s="27"/>
      <c r="R25" s="27"/>
      <c r="S25" s="27"/>
      <c r="T25" s="27"/>
    </row>
    <row r="26" spans="1:22" ht="20.100000000000001" customHeight="1">
      <c r="A26" s="27"/>
      <c r="B26" s="674" t="str">
        <f>Legend!E96</f>
        <v>2.1.9. Leveraging</v>
      </c>
      <c r="C26" s="675"/>
      <c r="D26" s="676"/>
      <c r="E26" s="193" t="str">
        <f>Q146</f>
        <v/>
      </c>
      <c r="F26" s="177">
        <f>Legend!I96</f>
        <v>0</v>
      </c>
      <c r="G26" s="29" t="str">
        <f t="shared" si="0"/>
        <v/>
      </c>
      <c r="H26" s="71" t="str">
        <f>IF(E26="","",M141)</f>
        <v/>
      </c>
      <c r="I26" s="71" t="str">
        <f>IF(E26="","",M142)</f>
        <v/>
      </c>
      <c r="J26" s="71" t="str">
        <f>IF(E26="","",M143)</f>
        <v/>
      </c>
      <c r="K26" s="71" t="str">
        <f>IF(E26="","",M144)</f>
        <v/>
      </c>
      <c r="L26" s="71" t="str">
        <f>IF(E26="","",M145)</f>
        <v/>
      </c>
      <c r="M26" s="27"/>
      <c r="N26" s="139" t="str">
        <f t="shared" si="1"/>
        <v/>
      </c>
      <c r="O26" s="27"/>
      <c r="P26" s="27"/>
      <c r="Q26" s="27"/>
      <c r="R26" s="27"/>
      <c r="S26" s="27"/>
      <c r="T26" s="27"/>
    </row>
    <row r="27" spans="1:22" ht="20.100000000000001" customHeight="1">
      <c r="A27" s="27"/>
      <c r="B27" s="674" t="str">
        <f>Legend!E97</f>
        <v>{Insert Element)</v>
      </c>
      <c r="C27" s="675"/>
      <c r="D27" s="676"/>
      <c r="E27" s="232" t="str">
        <f>Q159</f>
        <v/>
      </c>
      <c r="F27" s="189">
        <f>Legend!I97</f>
        <v>0</v>
      </c>
      <c r="G27" s="190" t="str">
        <f t="shared" si="0"/>
        <v/>
      </c>
      <c r="H27" s="191" t="str">
        <f>IF(E27="","",M154)</f>
        <v/>
      </c>
      <c r="I27" s="191" t="str">
        <f>IF(E27="","",M155)</f>
        <v/>
      </c>
      <c r="J27" s="191" t="str">
        <f>IF(E27="","",M156)</f>
        <v/>
      </c>
      <c r="K27" s="191" t="str">
        <f>IF(E27="","",M157)</f>
        <v/>
      </c>
      <c r="L27" s="191" t="str">
        <f>IF(E27="","",M158)</f>
        <v/>
      </c>
      <c r="M27" s="27"/>
      <c r="N27" s="139" t="str">
        <f t="shared" si="1"/>
        <v/>
      </c>
      <c r="O27" s="27"/>
      <c r="P27" s="27"/>
      <c r="Q27" s="27"/>
      <c r="R27" s="27"/>
      <c r="S27" s="27"/>
      <c r="T27" s="27"/>
    </row>
    <row r="28" spans="1:22" ht="20.100000000000001" customHeight="1">
      <c r="A28" s="27"/>
      <c r="B28" s="674" t="str">
        <f>Legend!E98</f>
        <v>{Insert Element)</v>
      </c>
      <c r="C28" s="675"/>
      <c r="D28" s="676"/>
      <c r="E28" s="193" t="str">
        <f>Q172</f>
        <v/>
      </c>
      <c r="F28" s="177">
        <f>Legend!I98</f>
        <v>0</v>
      </c>
      <c r="G28" s="29" t="str">
        <f t="shared" si="0"/>
        <v/>
      </c>
      <c r="H28" s="71" t="str">
        <f>IF(E28="","",M167)</f>
        <v/>
      </c>
      <c r="I28" s="71" t="str">
        <f>IF(E28="","",M168)</f>
        <v/>
      </c>
      <c r="J28" s="71" t="str">
        <f>IF(E28="","",M169)</f>
        <v/>
      </c>
      <c r="K28" s="71" t="str">
        <f>IF(E28="","",M170)</f>
        <v/>
      </c>
      <c r="L28" s="71" t="str">
        <f>IF(E28="","",M171)</f>
        <v/>
      </c>
      <c r="M28" s="27"/>
      <c r="N28" s="139" t="str">
        <f t="shared" si="1"/>
        <v/>
      </c>
      <c r="O28" s="27"/>
      <c r="P28" s="27"/>
      <c r="Q28" s="27"/>
      <c r="R28" s="27"/>
      <c r="S28" s="27"/>
      <c r="T28" s="27"/>
    </row>
    <row r="29" spans="1:22" ht="20.100000000000001" customHeight="1" thickBot="1">
      <c r="A29" s="27"/>
      <c r="B29" s="727" t="str">
        <f>Legend!E99</f>
        <v>{Insert Element)</v>
      </c>
      <c r="C29" s="728"/>
      <c r="D29" s="729"/>
      <c r="E29" s="212" t="str">
        <f>Q185</f>
        <v/>
      </c>
      <c r="F29" s="238">
        <f>Legend!I99</f>
        <v>0</v>
      </c>
      <c r="G29" s="182" t="str">
        <f>IF(E29="","",E29*F29)</f>
        <v/>
      </c>
      <c r="H29" s="183" t="str">
        <f>IF(E29="","",M180)</f>
        <v/>
      </c>
      <c r="I29" s="183" t="str">
        <f>IF(E29="","",M181)</f>
        <v/>
      </c>
      <c r="J29" s="183" t="str">
        <f>IF(E29="","",M182)</f>
        <v/>
      </c>
      <c r="K29" s="183" t="str">
        <f>IF(E29="","",M183)</f>
        <v/>
      </c>
      <c r="L29" s="183" t="str">
        <f>IF(E29="","",M184)</f>
        <v/>
      </c>
      <c r="M29" s="27"/>
      <c r="N29" s="138" t="str">
        <f t="shared" si="1"/>
        <v/>
      </c>
      <c r="O29" s="27"/>
      <c r="P29" s="27"/>
      <c r="Q29" s="27"/>
      <c r="R29" s="27"/>
      <c r="S29" s="27"/>
      <c r="T29" s="27"/>
    </row>
    <row r="30" spans="1:22" ht="16.5" customHeight="1" thickBot="1">
      <c r="A30" s="27"/>
      <c r="B30" s="677" t="s">
        <v>26</v>
      </c>
      <c r="C30" s="678"/>
      <c r="D30" s="678"/>
      <c r="E30" s="242" t="str">
        <f>IF(G30=0,"",ROUND(G30/F30,0))</f>
        <v/>
      </c>
      <c r="F30" s="73">
        <f t="shared" ref="F30:L30" si="2">SUM(F18:F29)</f>
        <v>0</v>
      </c>
      <c r="G30" s="84">
        <f t="shared" si="2"/>
        <v>0</v>
      </c>
      <c r="H30" s="74">
        <f t="shared" si="2"/>
        <v>0</v>
      </c>
      <c r="I30" s="74">
        <f t="shared" si="2"/>
        <v>0</v>
      </c>
      <c r="J30" s="74">
        <f t="shared" si="2"/>
        <v>0</v>
      </c>
      <c r="K30" s="74">
        <f t="shared" si="2"/>
        <v>0</v>
      </c>
      <c r="L30" s="75">
        <f t="shared" si="2"/>
        <v>0</v>
      </c>
      <c r="M30" s="27"/>
      <c r="N30" s="78" t="str">
        <f>IF(E30="","NO EVALUATION DONE",IF(COUNTIF(N18:N29,"unacceptable*")&gt;1,"NON-AWARDABLE",IF(AND((COUNTIF(N18:N29,"unacceptable*")=0),(COUNTIF(N18:N29,"marginal*")=0)),"MEETS REQUIREMENTS","REQUIRES ADDITIONAL EFFORT")))</f>
        <v>NO EVALUATION DONE</v>
      </c>
      <c r="O30" s="27"/>
      <c r="P30" s="27"/>
      <c r="Q30" s="27"/>
      <c r="R30" s="27"/>
      <c r="S30" s="27"/>
      <c r="T30" s="27"/>
    </row>
    <row r="31" spans="1:22" ht="17.25" customHeight="1" thickBot="1">
      <c r="A31" s="27"/>
      <c r="B31" s="27"/>
      <c r="C31" s="27"/>
      <c r="D31" s="27"/>
      <c r="E31" s="27"/>
      <c r="F31" s="27"/>
      <c r="G31" s="27"/>
      <c r="H31" s="27"/>
      <c r="I31" s="27"/>
      <c r="J31" s="27"/>
      <c r="K31" s="27"/>
      <c r="L31" s="27"/>
      <c r="M31" s="27"/>
      <c r="N31" s="27"/>
      <c r="O31" s="27"/>
      <c r="P31" s="27"/>
      <c r="Q31" s="27"/>
      <c r="R31" s="27"/>
      <c r="S31" s="27"/>
      <c r="T31" s="27"/>
    </row>
    <row r="32" spans="1:22" ht="6" customHeight="1">
      <c r="A32" s="27"/>
      <c r="B32" s="21"/>
      <c r="C32" s="22"/>
      <c r="D32" s="22"/>
      <c r="E32" s="22"/>
      <c r="F32" s="22"/>
      <c r="G32" s="22"/>
      <c r="H32" s="22"/>
      <c r="I32" s="22"/>
      <c r="J32" s="22"/>
      <c r="K32" s="22"/>
      <c r="L32" s="22"/>
      <c r="M32" s="22"/>
      <c r="N32" s="22"/>
      <c r="O32" s="22"/>
      <c r="P32" s="22"/>
      <c r="Q32" s="22"/>
      <c r="R32" s="22"/>
      <c r="S32" s="22"/>
      <c r="T32" s="27"/>
      <c r="U32" s="12"/>
      <c r="V32" s="12"/>
    </row>
    <row r="33" spans="1:22" ht="9.9" customHeight="1" thickBot="1">
      <c r="A33" s="27"/>
      <c r="B33" s="27"/>
      <c r="C33" s="27"/>
      <c r="D33" s="27"/>
      <c r="E33" s="27"/>
      <c r="F33" s="27"/>
      <c r="G33" s="27"/>
      <c r="H33" s="27"/>
      <c r="I33" s="27"/>
      <c r="J33" s="27"/>
      <c r="K33" s="27"/>
      <c r="L33" s="27"/>
      <c r="M33" s="27"/>
      <c r="N33" s="27"/>
      <c r="O33" s="27"/>
      <c r="P33" s="27"/>
      <c r="Q33" s="27"/>
      <c r="R33" s="27"/>
      <c r="S33" s="27"/>
      <c r="T33" s="27"/>
      <c r="U33" s="9"/>
      <c r="V33" s="9"/>
    </row>
    <row r="34" spans="1:22" ht="20.100000000000001" customHeight="1" thickBot="1">
      <c r="A34" s="27"/>
      <c r="B34" s="659" t="s">
        <v>184</v>
      </c>
      <c r="C34" s="660"/>
      <c r="D34" s="660"/>
      <c r="E34" s="660"/>
      <c r="F34" s="660"/>
      <c r="G34" s="660"/>
      <c r="H34" s="660"/>
      <c r="I34" s="660"/>
      <c r="J34" s="660"/>
      <c r="K34" s="660"/>
      <c r="L34" s="660"/>
      <c r="M34" s="660"/>
      <c r="N34" s="660"/>
      <c r="O34" s="660"/>
      <c r="P34" s="660"/>
      <c r="Q34" s="660"/>
      <c r="R34" s="660"/>
      <c r="S34" s="661"/>
      <c r="T34" s="27"/>
      <c r="U34" s="9"/>
      <c r="V34" s="9"/>
    </row>
    <row r="35" spans="1:22" ht="9.9" customHeight="1" thickBot="1">
      <c r="A35" s="27"/>
      <c r="B35" s="27"/>
      <c r="C35" s="27"/>
      <c r="D35" s="27"/>
      <c r="E35" s="27"/>
      <c r="F35" s="27"/>
      <c r="G35" s="27"/>
      <c r="H35" s="27"/>
      <c r="I35" s="27"/>
      <c r="J35" s="27"/>
      <c r="K35" s="27"/>
      <c r="L35" s="27"/>
      <c r="M35" s="27"/>
      <c r="N35" s="27"/>
      <c r="O35" s="27"/>
      <c r="P35" s="27"/>
      <c r="Q35" s="27"/>
      <c r="R35" s="27"/>
      <c r="S35" s="27"/>
      <c r="T35" s="27"/>
      <c r="U35" s="9"/>
      <c r="V35" s="9"/>
    </row>
    <row r="36" spans="1:22" ht="53.4" thickBot="1">
      <c r="A36" s="27"/>
      <c r="B36" s="609" t="s">
        <v>38</v>
      </c>
      <c r="C36" s="610"/>
      <c r="D36" s="656" t="s">
        <v>114</v>
      </c>
      <c r="E36" s="657"/>
      <c r="F36" s="624" t="s">
        <v>223</v>
      </c>
      <c r="G36" s="624"/>
      <c r="H36" s="624"/>
      <c r="I36" s="624"/>
      <c r="J36" s="624"/>
      <c r="K36" s="624"/>
      <c r="L36" s="47" t="s">
        <v>27</v>
      </c>
      <c r="M36" s="46" t="s">
        <v>52</v>
      </c>
      <c r="N36" s="48" t="s">
        <v>98</v>
      </c>
      <c r="O36" s="228" t="s">
        <v>42</v>
      </c>
      <c r="P36" s="229" t="s">
        <v>53</v>
      </c>
      <c r="Q36" s="46" t="s">
        <v>54</v>
      </c>
      <c r="R36" s="624" t="s">
        <v>40</v>
      </c>
      <c r="S36" s="625"/>
      <c r="T36" s="27"/>
      <c r="U36" s="9"/>
      <c r="V36" s="9"/>
    </row>
    <row r="37" spans="1:22" ht="119.25" customHeight="1" thickBot="1">
      <c r="A37" s="27"/>
      <c r="B37" s="587" t="str">
        <f>Legend!B88</f>
        <v>2.1. Meeting requirements in SOW</v>
      </c>
      <c r="C37" s="588"/>
      <c r="D37" s="613" t="str">
        <f>Legend!E88</f>
        <v>2.1.1 General Requirements</v>
      </c>
      <c r="E37" s="694"/>
      <c r="F37" s="639" t="s">
        <v>63</v>
      </c>
      <c r="G37" s="640"/>
      <c r="H37" s="640"/>
      <c r="I37" s="640"/>
      <c r="J37" s="640"/>
      <c r="K37" s="641"/>
      <c r="L37" s="36"/>
      <c r="M37" s="37"/>
      <c r="N37" s="38"/>
      <c r="O37" s="61" t="str">
        <f>IF(AND(M37&gt;1,M39&lt;=1,M40=0,M41=0),"Outstanding","Not Outstanding")</f>
        <v>Not Outstanding</v>
      </c>
      <c r="P37" s="62" t="str">
        <f>IF(O37="Outstanding","80-100","N/A")</f>
        <v>N/A</v>
      </c>
      <c r="Q37" s="137"/>
      <c r="R37" s="140" t="s">
        <v>168</v>
      </c>
      <c r="S37" s="202" t="s">
        <v>45</v>
      </c>
      <c r="T37" s="27"/>
      <c r="U37" s="9"/>
      <c r="V37" s="9"/>
    </row>
    <row r="38" spans="1:22" ht="147" customHeight="1">
      <c r="A38" s="27"/>
      <c r="B38" s="573" t="s">
        <v>17</v>
      </c>
      <c r="C38" s="575" t="str">
        <f>Legend!J88</f>
        <v>{Insert Description}</v>
      </c>
      <c r="D38" s="576"/>
      <c r="E38" s="577"/>
      <c r="F38" s="642" t="s">
        <v>213</v>
      </c>
      <c r="G38" s="643"/>
      <c r="H38" s="644"/>
      <c r="I38" s="644"/>
      <c r="J38" s="644"/>
      <c r="K38" s="644"/>
      <c r="L38" s="39"/>
      <c r="M38" s="20"/>
      <c r="N38" s="40"/>
      <c r="O38" s="63" t="str">
        <f>IF(AND(M37&gt;=1,M40=0,M41=0),"Good","Not Good")</f>
        <v>Not Good</v>
      </c>
      <c r="P38" s="64" t="str">
        <f>IF(O38="Good","60-79","N/A")</f>
        <v>N/A</v>
      </c>
      <c r="Q38" s="44"/>
      <c r="R38" s="141" t="s">
        <v>46</v>
      </c>
      <c r="S38" s="203" t="s">
        <v>47</v>
      </c>
      <c r="T38" s="27"/>
      <c r="U38" s="9"/>
      <c r="V38" s="9"/>
    </row>
    <row r="39" spans="1:22" ht="139.5" customHeight="1">
      <c r="A39" s="27"/>
      <c r="B39" s="574"/>
      <c r="C39" s="578"/>
      <c r="D39" s="579"/>
      <c r="E39" s="580"/>
      <c r="F39" s="642" t="s">
        <v>64</v>
      </c>
      <c r="G39" s="643"/>
      <c r="H39" s="644"/>
      <c r="I39" s="644"/>
      <c r="J39" s="644"/>
      <c r="K39" s="644"/>
      <c r="L39" s="39"/>
      <c r="M39" s="20"/>
      <c r="N39" s="40"/>
      <c r="O39" s="63" t="str">
        <f>IF(AND(M40=0,M41=0),"Acceptable","Not Acceptable")</f>
        <v>Acceptable</v>
      </c>
      <c r="P39" s="64" t="str">
        <f>IF(O39="Acceptable","40-59","N/A")</f>
        <v>40-59</v>
      </c>
      <c r="Q39" s="44"/>
      <c r="R39" s="142" t="s">
        <v>48</v>
      </c>
      <c r="S39" s="204" t="s">
        <v>49</v>
      </c>
      <c r="T39" s="27"/>
      <c r="U39" s="9"/>
      <c r="V39" s="9"/>
    </row>
    <row r="40" spans="1:22" ht="96" customHeight="1" thickBot="1">
      <c r="A40" s="27"/>
      <c r="B40" s="574"/>
      <c r="C40" s="581"/>
      <c r="D40" s="582"/>
      <c r="E40" s="583"/>
      <c r="F40" s="642" t="s">
        <v>65</v>
      </c>
      <c r="G40" s="643"/>
      <c r="H40" s="644"/>
      <c r="I40" s="644"/>
      <c r="J40" s="644"/>
      <c r="K40" s="644"/>
      <c r="L40" s="39"/>
      <c r="M40" s="20"/>
      <c r="N40" s="41"/>
      <c r="O40" s="63" t="str">
        <f>IF(OR(AND(M40&gt;=0,M41=1),AND(M40&gt;0,M41=0)),"Marginal","Not Marginal")</f>
        <v>Not Marginal</v>
      </c>
      <c r="P40" s="64" t="str">
        <f>IF(O40="Marginal","20-39","N/A")</f>
        <v>N/A</v>
      </c>
      <c r="Q40" s="44"/>
      <c r="R40" s="143" t="s">
        <v>58</v>
      </c>
      <c r="S40" s="205" t="s">
        <v>50</v>
      </c>
      <c r="T40" s="27"/>
      <c r="U40" s="9"/>
      <c r="V40" s="9"/>
    </row>
    <row r="41" spans="1:22" ht="99.9" customHeight="1" thickBot="1">
      <c r="A41" s="27"/>
      <c r="B41" s="230" t="s">
        <v>177</v>
      </c>
      <c r="C41" s="584" t="str">
        <f>Legend!S88</f>
        <v>{Insert Questions to Consider}</v>
      </c>
      <c r="D41" s="585"/>
      <c r="E41" s="586"/>
      <c r="F41" s="620" t="s">
        <v>66</v>
      </c>
      <c r="G41" s="621"/>
      <c r="H41" s="622"/>
      <c r="I41" s="622"/>
      <c r="J41" s="622"/>
      <c r="K41" s="622"/>
      <c r="L41" s="42"/>
      <c r="M41" s="35"/>
      <c r="N41" s="43"/>
      <c r="O41" s="65" t="str">
        <f>IF(AND(M41&gt;=1),"Unacceptable","Not Unacceptable")</f>
        <v>Not Unacceptable</v>
      </c>
      <c r="P41" s="66" t="str">
        <f>IF(O41="Unacceptable","0-19","N/A")</f>
        <v>N/A</v>
      </c>
      <c r="Q41" s="45"/>
      <c r="R41" s="144" t="s">
        <v>51</v>
      </c>
      <c r="S41" s="206" t="s">
        <v>152</v>
      </c>
      <c r="T41" s="27"/>
      <c r="U41" s="9"/>
      <c r="V41" s="9"/>
    </row>
    <row r="42" spans="1:22" ht="20.100000000000001" customHeight="1" thickBot="1">
      <c r="A42" s="27"/>
      <c r="B42" s="592" t="s">
        <v>43</v>
      </c>
      <c r="C42" s="623"/>
      <c r="D42" s="623"/>
      <c r="E42" s="623"/>
      <c r="F42" s="623"/>
      <c r="G42" s="623"/>
      <c r="H42" s="623"/>
      <c r="I42" s="623"/>
      <c r="J42" s="623"/>
      <c r="K42" s="623"/>
      <c r="L42" s="623"/>
      <c r="M42" s="623"/>
      <c r="N42" s="623"/>
      <c r="O42" s="623"/>
      <c r="P42" s="623"/>
      <c r="Q42" s="57" t="str">
        <f>IF(AND(Q37="",Q38="",Q39="",Q40="",Q41=""),"",SUM(Q37:Q41))</f>
        <v/>
      </c>
      <c r="R42" s="683"/>
      <c r="S42" s="625"/>
      <c r="T42" s="27"/>
      <c r="U42" s="9"/>
      <c r="V42" s="9"/>
    </row>
    <row r="43" spans="1:22" ht="99.9" customHeight="1">
      <c r="A43" s="27"/>
      <c r="B43" s="615" t="s">
        <v>83</v>
      </c>
      <c r="C43" s="616"/>
      <c r="D43" s="631" t="s">
        <v>55</v>
      </c>
      <c r="E43" s="632"/>
      <c r="F43" s="632"/>
      <c r="G43" s="632"/>
      <c r="H43" s="632"/>
      <c r="I43" s="632"/>
      <c r="J43" s="632"/>
      <c r="K43" s="632"/>
      <c r="L43" s="632"/>
      <c r="M43" s="633"/>
      <c r="N43" s="626"/>
      <c r="O43" s="627"/>
      <c r="P43" s="627"/>
      <c r="Q43" s="627"/>
      <c r="R43" s="627"/>
      <c r="S43" s="628"/>
      <c r="T43" s="27"/>
      <c r="U43" s="9"/>
      <c r="V43" s="9"/>
    </row>
    <row r="44" spans="1:22" ht="99.9" customHeight="1" thickBot="1">
      <c r="A44" s="27"/>
      <c r="B44" s="629"/>
      <c r="C44" s="630"/>
      <c r="D44" s="634" t="s">
        <v>56</v>
      </c>
      <c r="E44" s="635"/>
      <c r="F44" s="635"/>
      <c r="G44" s="635"/>
      <c r="H44" s="635"/>
      <c r="I44" s="635"/>
      <c r="J44" s="635"/>
      <c r="K44" s="635"/>
      <c r="L44" s="635"/>
      <c r="M44" s="636"/>
      <c r="N44" s="617"/>
      <c r="O44" s="618"/>
      <c r="P44" s="618"/>
      <c r="Q44" s="618"/>
      <c r="R44" s="618"/>
      <c r="S44" s="619"/>
      <c r="T44" s="27"/>
      <c r="U44" s="9"/>
      <c r="V44" s="9"/>
    </row>
    <row r="45" spans="1:22" ht="24.9" customHeight="1">
      <c r="A45" s="27"/>
      <c r="B45" s="592"/>
      <c r="C45" s="593"/>
      <c r="D45" s="593"/>
      <c r="E45" s="593"/>
      <c r="F45" s="593"/>
      <c r="G45" s="593"/>
      <c r="H45" s="593"/>
      <c r="I45" s="593"/>
      <c r="J45" s="593"/>
      <c r="K45" s="593"/>
      <c r="L45" s="593"/>
      <c r="M45" s="593"/>
      <c r="N45" s="593"/>
      <c r="O45" s="593"/>
      <c r="P45" s="593"/>
      <c r="Q45" s="593"/>
      <c r="R45" s="593"/>
      <c r="S45" s="593"/>
      <c r="T45" s="27"/>
      <c r="U45" s="9"/>
      <c r="V45" s="9"/>
    </row>
    <row r="46" spans="1:22" ht="9.9" customHeight="1" thickBot="1">
      <c r="A46" s="27"/>
      <c r="B46" s="27"/>
      <c r="C46" s="27"/>
      <c r="D46" s="27"/>
      <c r="E46" s="27"/>
      <c r="F46" s="27"/>
      <c r="G46" s="27"/>
      <c r="H46" s="27"/>
      <c r="I46" s="27"/>
      <c r="J46" s="27"/>
      <c r="K46" s="27"/>
      <c r="L46" s="27"/>
      <c r="M46" s="27"/>
      <c r="N46" s="27"/>
      <c r="O46" s="27"/>
      <c r="P46" s="27"/>
      <c r="Q46" s="27"/>
      <c r="R46" s="27"/>
      <c r="S46" s="27"/>
      <c r="T46" s="27"/>
      <c r="U46" s="9"/>
      <c r="V46" s="9"/>
    </row>
    <row r="47" spans="1:22" ht="20.100000000000001" customHeight="1" thickBot="1">
      <c r="A47" s="27"/>
      <c r="B47" s="659" t="str">
        <f>B34</f>
        <v>Section 2. RFP Technical Proposal Evaluation / Requirements Evaluation Supplement</v>
      </c>
      <c r="C47" s="660"/>
      <c r="D47" s="660"/>
      <c r="E47" s="660"/>
      <c r="F47" s="660"/>
      <c r="G47" s="660"/>
      <c r="H47" s="660"/>
      <c r="I47" s="660"/>
      <c r="J47" s="660"/>
      <c r="K47" s="660"/>
      <c r="L47" s="660"/>
      <c r="M47" s="660"/>
      <c r="N47" s="660"/>
      <c r="O47" s="660"/>
      <c r="P47" s="660"/>
      <c r="Q47" s="660"/>
      <c r="R47" s="660"/>
      <c r="S47" s="661"/>
      <c r="T47" s="27"/>
      <c r="U47" s="9"/>
      <c r="V47" s="9"/>
    </row>
    <row r="48" spans="1:22" ht="9.9" customHeight="1" thickBot="1">
      <c r="A48" s="27"/>
      <c r="B48" s="27"/>
      <c r="C48" s="27"/>
      <c r="D48" s="27"/>
      <c r="E48" s="27"/>
      <c r="F48" s="27"/>
      <c r="G48" s="27"/>
      <c r="H48" s="27"/>
      <c r="I48" s="27"/>
      <c r="J48" s="27"/>
      <c r="K48" s="27"/>
      <c r="L48" s="27"/>
      <c r="M48" s="27"/>
      <c r="N48" s="27"/>
      <c r="O48" s="27"/>
      <c r="P48" s="27"/>
      <c r="Q48" s="27"/>
      <c r="R48" s="27"/>
      <c r="S48" s="27"/>
      <c r="T48" s="27"/>
      <c r="U48" s="9"/>
      <c r="V48" s="9"/>
    </row>
    <row r="49" spans="1:22" ht="58.5" customHeight="1" thickBot="1">
      <c r="A49" s="27"/>
      <c r="B49" s="609" t="s">
        <v>38</v>
      </c>
      <c r="C49" s="610"/>
      <c r="D49" s="611" t="s">
        <v>114</v>
      </c>
      <c r="E49" s="612"/>
      <c r="F49" s="624" t="s">
        <v>223</v>
      </c>
      <c r="G49" s="624"/>
      <c r="H49" s="624"/>
      <c r="I49" s="624"/>
      <c r="J49" s="624"/>
      <c r="K49" s="624"/>
      <c r="L49" s="47" t="s">
        <v>27</v>
      </c>
      <c r="M49" s="46" t="s">
        <v>52</v>
      </c>
      <c r="N49" s="48" t="s">
        <v>44</v>
      </c>
      <c r="O49" s="172" t="s">
        <v>42</v>
      </c>
      <c r="P49" s="60" t="s">
        <v>53</v>
      </c>
      <c r="Q49" s="46" t="s">
        <v>54</v>
      </c>
      <c r="R49" s="624" t="s">
        <v>40</v>
      </c>
      <c r="S49" s="625"/>
      <c r="T49" s="27"/>
      <c r="U49" s="9"/>
      <c r="V49" s="9"/>
    </row>
    <row r="50" spans="1:22" ht="99.9" customHeight="1" thickBot="1">
      <c r="A50" s="27"/>
      <c r="B50" s="587" t="str">
        <f>Legend!B89</f>
        <v>2.1. Meeting requirements in SOW</v>
      </c>
      <c r="C50" s="588"/>
      <c r="D50" s="613" t="str">
        <f>Legend!E89</f>
        <v>2.1.2. Activity Schedule / Timeline</v>
      </c>
      <c r="E50" s="694"/>
      <c r="F50" s="639" t="s">
        <v>63</v>
      </c>
      <c r="G50" s="640"/>
      <c r="H50" s="640"/>
      <c r="I50" s="640"/>
      <c r="J50" s="640"/>
      <c r="K50" s="641"/>
      <c r="L50" s="49"/>
      <c r="M50" s="50"/>
      <c r="N50" s="51"/>
      <c r="O50" s="61" t="str">
        <f>IF(AND(M50&gt;1,M52&lt;=1,M53=0,M54=0),"Outstanding","Not Outstanding")</f>
        <v>Not Outstanding</v>
      </c>
      <c r="P50" s="62" t="str">
        <f>IF(O50="Outstanding","80-100","N/A")</f>
        <v>N/A</v>
      </c>
      <c r="Q50" s="137"/>
      <c r="R50" s="140" t="s">
        <v>168</v>
      </c>
      <c r="S50" s="202" t="s">
        <v>45</v>
      </c>
      <c r="T50" s="27"/>
    </row>
    <row r="51" spans="1:22" ht="99.9" customHeight="1">
      <c r="A51" s="27"/>
      <c r="B51" s="573" t="s">
        <v>17</v>
      </c>
      <c r="C51" s="575" t="str">
        <f>Legend!J89</f>
        <v>{Insert Description}</v>
      </c>
      <c r="D51" s="576"/>
      <c r="E51" s="577"/>
      <c r="F51" s="642" t="s">
        <v>213</v>
      </c>
      <c r="G51" s="643"/>
      <c r="H51" s="644"/>
      <c r="I51" s="644"/>
      <c r="J51" s="644"/>
      <c r="K51" s="644"/>
      <c r="L51" s="52"/>
      <c r="M51" s="53"/>
      <c r="N51" s="40"/>
      <c r="O51" s="63" t="str">
        <f>IF(AND(M50&gt;=1,M53=0,M54=0),"Good","Not Good")</f>
        <v>Not Good</v>
      </c>
      <c r="P51" s="64" t="str">
        <f>IF(O51="Good","60-79","N/A")</f>
        <v>N/A</v>
      </c>
      <c r="Q51" s="44"/>
      <c r="R51" s="141" t="s">
        <v>46</v>
      </c>
      <c r="S51" s="203" t="s">
        <v>47</v>
      </c>
      <c r="T51" s="27"/>
    </row>
    <row r="52" spans="1:22" ht="105" customHeight="1">
      <c r="A52" s="27"/>
      <c r="B52" s="574"/>
      <c r="C52" s="578"/>
      <c r="D52" s="579"/>
      <c r="E52" s="580"/>
      <c r="F52" s="642" t="s">
        <v>64</v>
      </c>
      <c r="G52" s="643"/>
      <c r="H52" s="644"/>
      <c r="I52" s="644"/>
      <c r="J52" s="644"/>
      <c r="K52" s="644"/>
      <c r="L52" s="52"/>
      <c r="M52" s="53"/>
      <c r="N52" s="40"/>
      <c r="O52" s="63" t="str">
        <f>IF(AND(M53=0,M54=0),"Acceptable","Not Acceptable")</f>
        <v>Acceptable</v>
      </c>
      <c r="P52" s="64" t="str">
        <f>IF(O52="Acceptable","40-59","N/A")</f>
        <v>40-59</v>
      </c>
      <c r="Q52" s="44"/>
      <c r="R52" s="142" t="s">
        <v>48</v>
      </c>
      <c r="S52" s="204" t="s">
        <v>49</v>
      </c>
      <c r="T52" s="27"/>
    </row>
    <row r="53" spans="1:22" ht="99.9" customHeight="1" thickBot="1">
      <c r="A53" s="27"/>
      <c r="B53" s="574"/>
      <c r="C53" s="581"/>
      <c r="D53" s="582"/>
      <c r="E53" s="583"/>
      <c r="F53" s="642" t="s">
        <v>65</v>
      </c>
      <c r="G53" s="643"/>
      <c r="H53" s="644"/>
      <c r="I53" s="644"/>
      <c r="J53" s="644"/>
      <c r="K53" s="644"/>
      <c r="L53" s="52"/>
      <c r="M53" s="53"/>
      <c r="N53" s="41"/>
      <c r="O53" s="63" t="str">
        <f>IF(OR(AND(M53&gt;=0,M54=1),AND(M53&gt;0,M54=0)),"Marginal","Not Marginal")</f>
        <v>Not Marginal</v>
      </c>
      <c r="P53" s="64" t="str">
        <f>IF(O53="Marginal","20-39","N/A")</f>
        <v>N/A</v>
      </c>
      <c r="Q53" s="44"/>
      <c r="R53" s="143" t="s">
        <v>58</v>
      </c>
      <c r="S53" s="205" t="s">
        <v>50</v>
      </c>
      <c r="T53" s="27"/>
    </row>
    <row r="54" spans="1:22" ht="99.9" customHeight="1" thickBot="1">
      <c r="A54" s="27"/>
      <c r="B54" s="230" t="s">
        <v>177</v>
      </c>
      <c r="C54" s="606" t="str">
        <f>Legend!S89</f>
        <v>{Insert Questions to Consider}</v>
      </c>
      <c r="D54" s="607"/>
      <c r="E54" s="608"/>
      <c r="F54" s="620" t="s">
        <v>66</v>
      </c>
      <c r="G54" s="621"/>
      <c r="H54" s="622"/>
      <c r="I54" s="622"/>
      <c r="J54" s="622"/>
      <c r="K54" s="622"/>
      <c r="L54" s="54"/>
      <c r="M54" s="55"/>
      <c r="N54" s="56"/>
      <c r="O54" s="65" t="str">
        <f>IF(AND(M54&gt;=1),"Unacceptable","Not Unacceptable")</f>
        <v>Not Unacceptable</v>
      </c>
      <c r="P54" s="66" t="str">
        <f>IF(O54="Unacceptable","0-19","N/A")</f>
        <v>N/A</v>
      </c>
      <c r="Q54" s="45"/>
      <c r="R54" s="144" t="s">
        <v>51</v>
      </c>
      <c r="S54" s="206" t="s">
        <v>152</v>
      </c>
      <c r="T54" s="27"/>
    </row>
    <row r="55" spans="1:22" ht="20.100000000000001" customHeight="1" thickBot="1">
      <c r="A55" s="27"/>
      <c r="B55" s="592" t="s">
        <v>43</v>
      </c>
      <c r="C55" s="623"/>
      <c r="D55" s="623"/>
      <c r="E55" s="623"/>
      <c r="F55" s="623"/>
      <c r="G55" s="623"/>
      <c r="H55" s="623"/>
      <c r="I55" s="623"/>
      <c r="J55" s="623"/>
      <c r="K55" s="623"/>
      <c r="L55" s="623"/>
      <c r="M55" s="623"/>
      <c r="N55" s="623"/>
      <c r="O55" s="623"/>
      <c r="P55" s="623"/>
      <c r="Q55" s="57" t="str">
        <f>IF(AND(Q50="",Q51="",Q52="",Q53="",Q54=""),"",SUM(Q50:Q54))</f>
        <v/>
      </c>
      <c r="R55" s="624"/>
      <c r="S55" s="625"/>
      <c r="T55" s="27"/>
    </row>
    <row r="56" spans="1:22" ht="99.9" customHeight="1">
      <c r="A56" s="27"/>
      <c r="B56" s="615" t="s">
        <v>83</v>
      </c>
      <c r="C56" s="616"/>
      <c r="D56" s="631" t="s">
        <v>55</v>
      </c>
      <c r="E56" s="632"/>
      <c r="F56" s="632"/>
      <c r="G56" s="632"/>
      <c r="H56" s="632"/>
      <c r="I56" s="632"/>
      <c r="J56" s="632"/>
      <c r="K56" s="632"/>
      <c r="L56" s="632"/>
      <c r="M56" s="633"/>
      <c r="N56" s="626"/>
      <c r="O56" s="627"/>
      <c r="P56" s="627"/>
      <c r="Q56" s="627"/>
      <c r="R56" s="627"/>
      <c r="S56" s="628"/>
      <c r="T56" s="27"/>
    </row>
    <row r="57" spans="1:22" ht="99.9" customHeight="1" thickBot="1">
      <c r="A57" s="27"/>
      <c r="B57" s="629"/>
      <c r="C57" s="630"/>
      <c r="D57" s="634" t="s">
        <v>56</v>
      </c>
      <c r="E57" s="635"/>
      <c r="F57" s="635"/>
      <c r="G57" s="635"/>
      <c r="H57" s="635"/>
      <c r="I57" s="635"/>
      <c r="J57" s="635"/>
      <c r="K57" s="635"/>
      <c r="L57" s="635"/>
      <c r="M57" s="636"/>
      <c r="N57" s="617"/>
      <c r="O57" s="618"/>
      <c r="P57" s="618"/>
      <c r="Q57" s="618"/>
      <c r="R57" s="618"/>
      <c r="S57" s="619"/>
      <c r="T57" s="27"/>
    </row>
    <row r="58" spans="1:22" ht="24.9" customHeight="1">
      <c r="A58" s="27"/>
      <c r="B58" s="592"/>
      <c r="C58" s="593"/>
      <c r="D58" s="593"/>
      <c r="E58" s="593"/>
      <c r="F58" s="593"/>
      <c r="G58" s="593"/>
      <c r="H58" s="593"/>
      <c r="I58" s="593"/>
      <c r="J58" s="593"/>
      <c r="K58" s="593"/>
      <c r="L58" s="593"/>
      <c r="M58" s="593"/>
      <c r="N58" s="593"/>
      <c r="O58" s="593"/>
      <c r="P58" s="593"/>
      <c r="Q58" s="593"/>
      <c r="R58" s="593"/>
      <c r="S58" s="593"/>
      <c r="T58" s="27"/>
    </row>
    <row r="59" spans="1:22" ht="9.9" customHeight="1" thickBot="1">
      <c r="A59" s="27"/>
      <c r="B59" s="27"/>
      <c r="C59" s="27"/>
      <c r="D59" s="27"/>
      <c r="E59" s="27"/>
      <c r="F59" s="27"/>
      <c r="G59" s="27"/>
      <c r="H59" s="27"/>
      <c r="I59" s="27"/>
      <c r="J59" s="27"/>
      <c r="K59" s="27"/>
      <c r="L59" s="27"/>
      <c r="M59" s="27"/>
      <c r="N59" s="27"/>
      <c r="O59" s="27"/>
      <c r="P59" s="27"/>
      <c r="Q59" s="27"/>
      <c r="R59" s="27"/>
      <c r="S59" s="27"/>
      <c r="T59" s="27"/>
    </row>
    <row r="60" spans="1:22" ht="18.75" customHeight="1" thickBot="1">
      <c r="A60" s="27"/>
      <c r="B60" s="659" t="str">
        <f>B34</f>
        <v>Section 2. RFP Technical Proposal Evaluation / Requirements Evaluation Supplement</v>
      </c>
      <c r="C60" s="660"/>
      <c r="D60" s="660"/>
      <c r="E60" s="660"/>
      <c r="F60" s="660"/>
      <c r="G60" s="660"/>
      <c r="H60" s="660"/>
      <c r="I60" s="660"/>
      <c r="J60" s="660"/>
      <c r="K60" s="660"/>
      <c r="L60" s="660"/>
      <c r="M60" s="660"/>
      <c r="N60" s="660"/>
      <c r="O60" s="660"/>
      <c r="P60" s="660"/>
      <c r="Q60" s="660"/>
      <c r="R60" s="660"/>
      <c r="S60" s="661"/>
      <c r="T60" s="27"/>
    </row>
    <row r="61" spans="1:22" ht="9.9" customHeight="1" thickBot="1">
      <c r="A61" s="27"/>
      <c r="B61" s="27"/>
      <c r="C61" s="27"/>
      <c r="D61" s="27"/>
      <c r="E61" s="27"/>
      <c r="F61" s="27"/>
      <c r="G61" s="27"/>
      <c r="H61" s="27"/>
      <c r="I61" s="27"/>
      <c r="J61" s="27"/>
      <c r="K61" s="27"/>
      <c r="L61" s="27"/>
      <c r="M61" s="27"/>
      <c r="N61" s="27"/>
      <c r="O61" s="27"/>
      <c r="P61" s="27"/>
      <c r="Q61" s="27"/>
      <c r="R61" s="27"/>
      <c r="S61" s="27"/>
      <c r="T61" s="27"/>
    </row>
    <row r="62" spans="1:22" ht="53.4" thickBot="1">
      <c r="A62" s="27"/>
      <c r="B62" s="609" t="s">
        <v>38</v>
      </c>
      <c r="C62" s="610"/>
      <c r="D62" s="611" t="s">
        <v>114</v>
      </c>
      <c r="E62" s="612"/>
      <c r="F62" s="624" t="s">
        <v>223</v>
      </c>
      <c r="G62" s="624"/>
      <c r="H62" s="624"/>
      <c r="I62" s="624"/>
      <c r="J62" s="624"/>
      <c r="K62" s="624"/>
      <c r="L62" s="47" t="s">
        <v>27</v>
      </c>
      <c r="M62" s="46" t="s">
        <v>52</v>
      </c>
      <c r="N62" s="48" t="s">
        <v>44</v>
      </c>
      <c r="O62" s="172" t="s">
        <v>42</v>
      </c>
      <c r="P62" s="60" t="s">
        <v>53</v>
      </c>
      <c r="Q62" s="46" t="s">
        <v>54</v>
      </c>
      <c r="R62" s="624" t="s">
        <v>40</v>
      </c>
      <c r="S62" s="625"/>
      <c r="T62" s="27"/>
    </row>
    <row r="63" spans="1:22" ht="99.9" customHeight="1" thickBot="1">
      <c r="A63" s="27"/>
      <c r="B63" s="587" t="str">
        <f>Legend!B90</f>
        <v>2.1. Meeting requirements in SOW</v>
      </c>
      <c r="C63" s="588"/>
      <c r="D63" s="613" t="str">
        <f>Legend!E90</f>
        <v>2.1.3. Subcontractors</v>
      </c>
      <c r="E63" s="614"/>
      <c r="F63" s="639" t="s">
        <v>63</v>
      </c>
      <c r="G63" s="640"/>
      <c r="H63" s="640"/>
      <c r="I63" s="640"/>
      <c r="J63" s="640"/>
      <c r="K63" s="641"/>
      <c r="L63" s="49"/>
      <c r="M63" s="50"/>
      <c r="N63" s="51"/>
      <c r="O63" s="61" t="str">
        <f>IF(AND(M63&gt;1,M65&lt;=1,M66=0,M67=0),"Outstanding","Not Outstanding")</f>
        <v>Not Outstanding</v>
      </c>
      <c r="P63" s="62" t="str">
        <f>IF(O63="Outstanding","80-100","N/A")</f>
        <v>N/A</v>
      </c>
      <c r="Q63" s="137"/>
      <c r="R63" s="140" t="s">
        <v>168</v>
      </c>
      <c r="S63" s="202" t="s">
        <v>45</v>
      </c>
      <c r="T63" s="27"/>
    </row>
    <row r="64" spans="1:22" ht="99.9" customHeight="1">
      <c r="A64" s="27"/>
      <c r="B64" s="573" t="s">
        <v>17</v>
      </c>
      <c r="C64" s="575" t="str">
        <f>Legend!J90</f>
        <v>{Insert Description}</v>
      </c>
      <c r="D64" s="576"/>
      <c r="E64" s="577"/>
      <c r="F64" s="642" t="s">
        <v>213</v>
      </c>
      <c r="G64" s="643"/>
      <c r="H64" s="644"/>
      <c r="I64" s="644"/>
      <c r="J64" s="644"/>
      <c r="K64" s="644"/>
      <c r="L64" s="52"/>
      <c r="M64" s="53"/>
      <c r="N64" s="40"/>
      <c r="O64" s="63" t="str">
        <f>IF(AND(M63&gt;=1,M66=0,M67=0),"Good","Not Good")</f>
        <v>Not Good</v>
      </c>
      <c r="P64" s="64" t="str">
        <f>IF(O64="Good","60-79","N/A")</f>
        <v>N/A</v>
      </c>
      <c r="Q64" s="44"/>
      <c r="R64" s="141" t="s">
        <v>46</v>
      </c>
      <c r="S64" s="203" t="s">
        <v>47</v>
      </c>
      <c r="T64" s="27"/>
    </row>
    <row r="65" spans="1:20" ht="99.9" customHeight="1">
      <c r="A65" s="27"/>
      <c r="B65" s="574"/>
      <c r="C65" s="578"/>
      <c r="D65" s="579"/>
      <c r="E65" s="580"/>
      <c r="F65" s="642" t="s">
        <v>64</v>
      </c>
      <c r="G65" s="643"/>
      <c r="H65" s="644"/>
      <c r="I65" s="644"/>
      <c r="J65" s="644"/>
      <c r="K65" s="644"/>
      <c r="L65" s="52"/>
      <c r="M65" s="53"/>
      <c r="N65" s="40"/>
      <c r="O65" s="63" t="str">
        <f>IF(AND(M66=0,M67=0),"Acceptable","Not Acceptable")</f>
        <v>Acceptable</v>
      </c>
      <c r="P65" s="64" t="str">
        <f>IF(O65="Acceptable","40-59","N/A")</f>
        <v>40-59</v>
      </c>
      <c r="Q65" s="44"/>
      <c r="R65" s="142" t="s">
        <v>48</v>
      </c>
      <c r="S65" s="204" t="s">
        <v>49</v>
      </c>
      <c r="T65" s="27"/>
    </row>
    <row r="66" spans="1:20" ht="99.9" customHeight="1" thickBot="1">
      <c r="A66" s="27"/>
      <c r="B66" s="574"/>
      <c r="C66" s="581"/>
      <c r="D66" s="582"/>
      <c r="E66" s="583"/>
      <c r="F66" s="642" t="s">
        <v>65</v>
      </c>
      <c r="G66" s="643"/>
      <c r="H66" s="644"/>
      <c r="I66" s="644"/>
      <c r="J66" s="644"/>
      <c r="K66" s="644"/>
      <c r="L66" s="52"/>
      <c r="M66" s="53"/>
      <c r="N66" s="41"/>
      <c r="O66" s="63" t="str">
        <f>IF(OR(AND(M66&gt;=0,M67=1),AND(M66&gt;0,M67=0)),"Marginal","Not Marginal")</f>
        <v>Not Marginal</v>
      </c>
      <c r="P66" s="64" t="str">
        <f>IF(O66="Marginal","20-39","N/A")</f>
        <v>N/A</v>
      </c>
      <c r="Q66" s="44"/>
      <c r="R66" s="143" t="s">
        <v>58</v>
      </c>
      <c r="S66" s="205" t="s">
        <v>50</v>
      </c>
      <c r="T66" s="27"/>
    </row>
    <row r="67" spans="1:20" ht="105" customHeight="1" thickBot="1">
      <c r="A67" s="27"/>
      <c r="B67" s="230" t="s">
        <v>177</v>
      </c>
      <c r="C67" s="584" t="str">
        <f>Legend!S90</f>
        <v>{Insert Questions to Consider}</v>
      </c>
      <c r="D67" s="585"/>
      <c r="E67" s="586"/>
      <c r="F67" s="620" t="s">
        <v>66</v>
      </c>
      <c r="G67" s="621"/>
      <c r="H67" s="622"/>
      <c r="I67" s="622"/>
      <c r="J67" s="622"/>
      <c r="K67" s="622"/>
      <c r="L67" s="54"/>
      <c r="M67" s="55"/>
      <c r="N67" s="56"/>
      <c r="O67" s="65" t="str">
        <f>IF(AND(M67&gt;=1),"Unacceptable","Not Unacceptable")</f>
        <v>Not Unacceptable</v>
      </c>
      <c r="P67" s="66" t="str">
        <f>IF(O67="Unacceptable","0-19","N/A")</f>
        <v>N/A</v>
      </c>
      <c r="Q67" s="45"/>
      <c r="R67" s="144" t="s">
        <v>51</v>
      </c>
      <c r="S67" s="206" t="s">
        <v>152</v>
      </c>
      <c r="T67" s="27"/>
    </row>
    <row r="68" spans="1:20" ht="20.100000000000001" customHeight="1" thickBot="1">
      <c r="A68" s="27"/>
      <c r="B68" s="592" t="s">
        <v>43</v>
      </c>
      <c r="C68" s="623"/>
      <c r="D68" s="623"/>
      <c r="E68" s="623"/>
      <c r="F68" s="623"/>
      <c r="G68" s="623"/>
      <c r="H68" s="623"/>
      <c r="I68" s="623"/>
      <c r="J68" s="623"/>
      <c r="K68" s="623"/>
      <c r="L68" s="623"/>
      <c r="M68" s="623"/>
      <c r="N68" s="623"/>
      <c r="O68" s="623"/>
      <c r="P68" s="623"/>
      <c r="Q68" s="57" t="str">
        <f>IF(AND(Q63="",Q64="",Q65="",Q66="",Q67=""),"",SUM(Q63:Q67))</f>
        <v/>
      </c>
      <c r="R68" s="624"/>
      <c r="S68" s="625"/>
      <c r="T68" s="27"/>
    </row>
    <row r="69" spans="1:20" ht="99.9" customHeight="1">
      <c r="A69" s="27"/>
      <c r="B69" s="615" t="s">
        <v>83</v>
      </c>
      <c r="C69" s="616"/>
      <c r="D69" s="631" t="s">
        <v>55</v>
      </c>
      <c r="E69" s="632"/>
      <c r="F69" s="632"/>
      <c r="G69" s="632"/>
      <c r="H69" s="632"/>
      <c r="I69" s="632"/>
      <c r="J69" s="632"/>
      <c r="K69" s="632"/>
      <c r="L69" s="632"/>
      <c r="M69" s="633"/>
      <c r="N69" s="626"/>
      <c r="O69" s="627"/>
      <c r="P69" s="627"/>
      <c r="Q69" s="627"/>
      <c r="R69" s="627"/>
      <c r="S69" s="628"/>
      <c r="T69" s="27"/>
    </row>
    <row r="70" spans="1:20" ht="99.9" customHeight="1" thickBot="1">
      <c r="A70" s="27"/>
      <c r="B70" s="629"/>
      <c r="C70" s="630"/>
      <c r="D70" s="634" t="s">
        <v>56</v>
      </c>
      <c r="E70" s="635"/>
      <c r="F70" s="635"/>
      <c r="G70" s="635"/>
      <c r="H70" s="635"/>
      <c r="I70" s="635"/>
      <c r="J70" s="635"/>
      <c r="K70" s="635"/>
      <c r="L70" s="635"/>
      <c r="M70" s="636"/>
      <c r="N70" s="617"/>
      <c r="O70" s="618"/>
      <c r="P70" s="618"/>
      <c r="Q70" s="618"/>
      <c r="R70" s="618"/>
      <c r="S70" s="619"/>
      <c r="T70" s="27"/>
    </row>
    <row r="71" spans="1:20" ht="12.75" customHeight="1">
      <c r="A71" s="27"/>
      <c r="B71" s="592"/>
      <c r="C71" s="593"/>
      <c r="D71" s="593"/>
      <c r="E71" s="593"/>
      <c r="F71" s="593"/>
      <c r="G71" s="593"/>
      <c r="H71" s="593"/>
      <c r="I71" s="593"/>
      <c r="J71" s="593"/>
      <c r="K71" s="593"/>
      <c r="L71" s="593"/>
      <c r="M71" s="593"/>
      <c r="N71" s="593"/>
      <c r="O71" s="593"/>
      <c r="P71" s="593"/>
      <c r="Q71" s="593"/>
      <c r="R71" s="593"/>
      <c r="S71" s="593"/>
      <c r="T71" s="27"/>
    </row>
    <row r="72" spans="1:20" ht="9.9" customHeight="1" thickBot="1">
      <c r="A72" s="27"/>
      <c r="B72" s="27"/>
      <c r="C72" s="27"/>
      <c r="D72" s="27"/>
      <c r="E72" s="27"/>
      <c r="F72" s="27"/>
      <c r="G72" s="27"/>
      <c r="H72" s="27"/>
      <c r="I72" s="27"/>
      <c r="J72" s="27"/>
      <c r="K72" s="27"/>
      <c r="L72" s="27"/>
      <c r="M72" s="27"/>
      <c r="N72" s="27"/>
      <c r="O72" s="27"/>
      <c r="P72" s="27"/>
      <c r="Q72" s="27"/>
      <c r="R72" s="27"/>
      <c r="S72" s="27"/>
      <c r="T72" s="27"/>
    </row>
    <row r="73" spans="1:20" ht="20.100000000000001" customHeight="1" thickBot="1">
      <c r="A73" s="27"/>
      <c r="B73" s="659" t="str">
        <f>B34</f>
        <v>Section 2. RFP Technical Proposal Evaluation / Requirements Evaluation Supplement</v>
      </c>
      <c r="C73" s="660"/>
      <c r="D73" s="660"/>
      <c r="E73" s="660"/>
      <c r="F73" s="660"/>
      <c r="G73" s="660"/>
      <c r="H73" s="660"/>
      <c r="I73" s="660"/>
      <c r="J73" s="660"/>
      <c r="K73" s="660"/>
      <c r="L73" s="660"/>
      <c r="M73" s="660"/>
      <c r="N73" s="660"/>
      <c r="O73" s="660"/>
      <c r="P73" s="660"/>
      <c r="Q73" s="660"/>
      <c r="R73" s="660"/>
      <c r="S73" s="661"/>
      <c r="T73" s="27"/>
    </row>
    <row r="74" spans="1:20" ht="9.9" customHeight="1" thickBot="1">
      <c r="A74" s="27"/>
      <c r="B74" s="27"/>
      <c r="C74" s="27"/>
      <c r="D74" s="27"/>
      <c r="E74" s="27"/>
      <c r="F74" s="27"/>
      <c r="G74" s="27"/>
      <c r="H74" s="27"/>
      <c r="I74" s="27"/>
      <c r="J74" s="27"/>
      <c r="K74" s="27"/>
      <c r="L74" s="27"/>
      <c r="M74" s="27"/>
      <c r="N74" s="27"/>
      <c r="O74" s="27"/>
      <c r="P74" s="27"/>
      <c r="Q74" s="27"/>
      <c r="R74" s="27"/>
      <c r="S74" s="27"/>
      <c r="T74" s="27"/>
    </row>
    <row r="75" spans="1:20" ht="53.25" customHeight="1" thickBot="1">
      <c r="A75" s="27"/>
      <c r="B75" s="609" t="s">
        <v>38</v>
      </c>
      <c r="C75" s="610"/>
      <c r="D75" s="611" t="s">
        <v>114</v>
      </c>
      <c r="E75" s="612"/>
      <c r="F75" s="624" t="s">
        <v>223</v>
      </c>
      <c r="G75" s="624"/>
      <c r="H75" s="624"/>
      <c r="I75" s="624"/>
      <c r="J75" s="624"/>
      <c r="K75" s="624"/>
      <c r="L75" s="47" t="s">
        <v>27</v>
      </c>
      <c r="M75" s="46" t="s">
        <v>52</v>
      </c>
      <c r="N75" s="48" t="s">
        <v>44</v>
      </c>
      <c r="O75" s="172" t="s">
        <v>42</v>
      </c>
      <c r="P75" s="60" t="s">
        <v>53</v>
      </c>
      <c r="Q75" s="46" t="s">
        <v>54</v>
      </c>
      <c r="R75" s="624" t="s">
        <v>40</v>
      </c>
      <c r="S75" s="625"/>
      <c r="T75" s="27"/>
    </row>
    <row r="76" spans="1:20" ht="99.9" customHeight="1" thickBot="1">
      <c r="A76" s="27"/>
      <c r="B76" s="587" t="str">
        <f>Legend!B91</f>
        <v>2.1. Meeting requirements in SOW</v>
      </c>
      <c r="C76" s="588"/>
      <c r="D76" s="613" t="str">
        <f>Legend!E91</f>
        <v>2.1.4. Prohibited Activities</v>
      </c>
      <c r="E76" s="614"/>
      <c r="F76" s="639" t="s">
        <v>63</v>
      </c>
      <c r="G76" s="640"/>
      <c r="H76" s="640"/>
      <c r="I76" s="640"/>
      <c r="J76" s="640"/>
      <c r="K76" s="641"/>
      <c r="L76" s="49"/>
      <c r="M76" s="50"/>
      <c r="N76" s="51"/>
      <c r="O76" s="61" t="str">
        <f>IF(AND(M76&gt;1,M78&lt;=1,M79=0,M80=0),"Outstanding","Not Outstanding")</f>
        <v>Not Outstanding</v>
      </c>
      <c r="P76" s="62" t="str">
        <f>IF(O76="Outstanding","80-100","N/A")</f>
        <v>N/A</v>
      </c>
      <c r="Q76" s="137"/>
      <c r="R76" s="140" t="s">
        <v>168</v>
      </c>
      <c r="S76" s="202" t="s">
        <v>45</v>
      </c>
      <c r="T76" s="27"/>
    </row>
    <row r="77" spans="1:20" ht="99.9" customHeight="1">
      <c r="A77" s="27"/>
      <c r="B77" s="573" t="s">
        <v>17</v>
      </c>
      <c r="C77" s="575" t="str">
        <f>Legend!J91</f>
        <v>{Insert Description}</v>
      </c>
      <c r="D77" s="576"/>
      <c r="E77" s="577"/>
      <c r="F77" s="642" t="s">
        <v>213</v>
      </c>
      <c r="G77" s="643"/>
      <c r="H77" s="644"/>
      <c r="I77" s="644"/>
      <c r="J77" s="644"/>
      <c r="K77" s="644"/>
      <c r="L77" s="52"/>
      <c r="M77" s="53"/>
      <c r="N77" s="40"/>
      <c r="O77" s="63" t="str">
        <f>IF(AND(M76&gt;=1,M79=0,M80=0),"Good","Not Good")</f>
        <v>Not Good</v>
      </c>
      <c r="P77" s="64" t="str">
        <f>IF(O77="Good","60-79","N/A")</f>
        <v>N/A</v>
      </c>
      <c r="Q77" s="44"/>
      <c r="R77" s="141" t="s">
        <v>46</v>
      </c>
      <c r="S77" s="203" t="s">
        <v>47</v>
      </c>
      <c r="T77" s="27"/>
    </row>
    <row r="78" spans="1:20" ht="99.9" customHeight="1">
      <c r="A78" s="27"/>
      <c r="B78" s="574"/>
      <c r="C78" s="578"/>
      <c r="D78" s="579"/>
      <c r="E78" s="580"/>
      <c r="F78" s="642" t="s">
        <v>64</v>
      </c>
      <c r="G78" s="643"/>
      <c r="H78" s="644"/>
      <c r="I78" s="644"/>
      <c r="J78" s="644"/>
      <c r="K78" s="644"/>
      <c r="L78" s="52"/>
      <c r="M78" s="53"/>
      <c r="N78" s="40"/>
      <c r="O78" s="63" t="str">
        <f>IF(AND(M79=0,M80=0),"Acceptable","Not Acceptable")</f>
        <v>Acceptable</v>
      </c>
      <c r="P78" s="64" t="str">
        <f>IF(O78="Acceptable","40-59","N/A")</f>
        <v>40-59</v>
      </c>
      <c r="Q78" s="44"/>
      <c r="R78" s="142" t="s">
        <v>48</v>
      </c>
      <c r="S78" s="204" t="s">
        <v>49</v>
      </c>
      <c r="T78" s="27"/>
    </row>
    <row r="79" spans="1:20" ht="99.9" customHeight="1" thickBot="1">
      <c r="A79" s="27"/>
      <c r="B79" s="574"/>
      <c r="C79" s="581"/>
      <c r="D79" s="582"/>
      <c r="E79" s="583"/>
      <c r="F79" s="642" t="s">
        <v>65</v>
      </c>
      <c r="G79" s="643"/>
      <c r="H79" s="644"/>
      <c r="I79" s="644"/>
      <c r="J79" s="644"/>
      <c r="K79" s="644"/>
      <c r="L79" s="52"/>
      <c r="M79" s="53"/>
      <c r="N79" s="41"/>
      <c r="O79" s="63" t="str">
        <f>IF(OR(AND(M79&gt;=0,M80=1),AND(M79&gt;0,M80=0)),"Marginal","Not Marginal")</f>
        <v>Not Marginal</v>
      </c>
      <c r="P79" s="64" t="str">
        <f>IF(O79="Marginal","20-39","N/A")</f>
        <v>N/A</v>
      </c>
      <c r="Q79" s="44"/>
      <c r="R79" s="143" t="s">
        <v>58</v>
      </c>
      <c r="S79" s="205" t="s">
        <v>50</v>
      </c>
      <c r="T79" s="27"/>
    </row>
    <row r="80" spans="1:20" ht="99.9" customHeight="1" thickBot="1">
      <c r="A80" s="27"/>
      <c r="B80" s="230" t="s">
        <v>177</v>
      </c>
      <c r="C80" s="584" t="str">
        <f>Legend!S91</f>
        <v>{Insert Questions to Consider}</v>
      </c>
      <c r="D80" s="585"/>
      <c r="E80" s="586"/>
      <c r="F80" s="620" t="s">
        <v>66</v>
      </c>
      <c r="G80" s="621"/>
      <c r="H80" s="622"/>
      <c r="I80" s="622"/>
      <c r="J80" s="622"/>
      <c r="K80" s="622"/>
      <c r="L80" s="54"/>
      <c r="M80" s="55"/>
      <c r="N80" s="56"/>
      <c r="O80" s="65" t="str">
        <f>IF(AND(M80&gt;=1),"Unacceptable","Not Unacceptable")</f>
        <v>Not Unacceptable</v>
      </c>
      <c r="P80" s="66" t="str">
        <f>IF(O80="Unacceptable","0-19","N/A")</f>
        <v>N/A</v>
      </c>
      <c r="Q80" s="45"/>
      <c r="R80" s="144" t="s">
        <v>51</v>
      </c>
      <c r="S80" s="206" t="s">
        <v>152</v>
      </c>
      <c r="T80" s="27"/>
    </row>
    <row r="81" spans="1:20" ht="20.100000000000001" customHeight="1" thickBot="1">
      <c r="A81" s="27"/>
      <c r="B81" s="592" t="s">
        <v>43</v>
      </c>
      <c r="C81" s="623"/>
      <c r="D81" s="623"/>
      <c r="E81" s="623"/>
      <c r="F81" s="623"/>
      <c r="G81" s="623"/>
      <c r="H81" s="623"/>
      <c r="I81" s="623"/>
      <c r="J81" s="623"/>
      <c r="K81" s="623"/>
      <c r="L81" s="623"/>
      <c r="M81" s="623"/>
      <c r="N81" s="623"/>
      <c r="O81" s="623"/>
      <c r="P81" s="623"/>
      <c r="Q81" s="57" t="str">
        <f>IF(AND(Q76="",Q77="",Q78="",Q79="",Q80=""),"",SUM(Q76:Q80))</f>
        <v/>
      </c>
      <c r="R81" s="624"/>
      <c r="S81" s="625"/>
      <c r="T81" s="27"/>
    </row>
    <row r="82" spans="1:20" ht="99.9" customHeight="1">
      <c r="A82" s="27"/>
      <c r="B82" s="615" t="s">
        <v>83</v>
      </c>
      <c r="C82" s="616"/>
      <c r="D82" s="631" t="s">
        <v>55</v>
      </c>
      <c r="E82" s="632"/>
      <c r="F82" s="632"/>
      <c r="G82" s="632"/>
      <c r="H82" s="632"/>
      <c r="I82" s="632"/>
      <c r="J82" s="632"/>
      <c r="K82" s="632"/>
      <c r="L82" s="632"/>
      <c r="M82" s="633"/>
      <c r="N82" s="626"/>
      <c r="O82" s="627"/>
      <c r="P82" s="627"/>
      <c r="Q82" s="627"/>
      <c r="R82" s="627"/>
      <c r="S82" s="628"/>
      <c r="T82" s="27"/>
    </row>
    <row r="83" spans="1:20" ht="99.9" customHeight="1" thickBot="1">
      <c r="A83" s="27"/>
      <c r="B83" s="629"/>
      <c r="C83" s="630"/>
      <c r="D83" s="634" t="s">
        <v>56</v>
      </c>
      <c r="E83" s="635"/>
      <c r="F83" s="635"/>
      <c r="G83" s="635"/>
      <c r="H83" s="635"/>
      <c r="I83" s="635"/>
      <c r="J83" s="635"/>
      <c r="K83" s="635"/>
      <c r="L83" s="635"/>
      <c r="M83" s="636"/>
      <c r="N83" s="617"/>
      <c r="O83" s="618"/>
      <c r="P83" s="618"/>
      <c r="Q83" s="618"/>
      <c r="R83" s="618"/>
      <c r="S83" s="619"/>
      <c r="T83" s="27"/>
    </row>
    <row r="84" spans="1:20" ht="12.75" customHeight="1">
      <c r="A84" s="27"/>
      <c r="B84" s="592"/>
      <c r="C84" s="593"/>
      <c r="D84" s="593"/>
      <c r="E84" s="593"/>
      <c r="F84" s="593"/>
      <c r="G84" s="593"/>
      <c r="H84" s="593"/>
      <c r="I84" s="593"/>
      <c r="J84" s="593"/>
      <c r="K84" s="593"/>
      <c r="L84" s="593"/>
      <c r="M84" s="593"/>
      <c r="N84" s="593"/>
      <c r="O84" s="593"/>
      <c r="P84" s="593"/>
      <c r="Q84" s="593"/>
      <c r="R84" s="593"/>
      <c r="S84" s="593"/>
      <c r="T84" s="27"/>
    </row>
    <row r="85" spans="1:20" ht="12.75" customHeight="1" thickBot="1">
      <c r="A85" s="27"/>
      <c r="B85" s="27"/>
      <c r="C85" s="27"/>
      <c r="D85" s="27"/>
      <c r="E85" s="27"/>
      <c r="F85" s="27"/>
      <c r="G85" s="27"/>
      <c r="H85" s="27"/>
      <c r="I85" s="27"/>
      <c r="J85" s="27"/>
      <c r="K85" s="27"/>
      <c r="L85" s="27"/>
      <c r="M85" s="27"/>
      <c r="N85" s="27"/>
      <c r="O85" s="27"/>
      <c r="P85" s="27"/>
      <c r="Q85" s="27"/>
      <c r="R85" s="27"/>
      <c r="S85" s="27"/>
      <c r="T85" s="27"/>
    </row>
    <row r="86" spans="1:20" ht="20.100000000000001" customHeight="1" thickBot="1">
      <c r="A86" s="27"/>
      <c r="B86" s="659" t="str">
        <f>B34</f>
        <v>Section 2. RFP Technical Proposal Evaluation / Requirements Evaluation Supplement</v>
      </c>
      <c r="C86" s="660"/>
      <c r="D86" s="660"/>
      <c r="E86" s="660"/>
      <c r="F86" s="660"/>
      <c r="G86" s="660"/>
      <c r="H86" s="660"/>
      <c r="I86" s="660"/>
      <c r="J86" s="660"/>
      <c r="K86" s="660"/>
      <c r="L86" s="660"/>
      <c r="M86" s="660"/>
      <c r="N86" s="660"/>
      <c r="O86" s="660"/>
      <c r="P86" s="660"/>
      <c r="Q86" s="660"/>
      <c r="R86" s="660"/>
      <c r="S86" s="661"/>
      <c r="T86" s="27"/>
    </row>
    <row r="87" spans="1:20" ht="12.75" customHeight="1" thickBot="1">
      <c r="A87" s="27"/>
      <c r="B87" s="27"/>
      <c r="C87" s="27"/>
      <c r="D87" s="27"/>
      <c r="E87" s="27"/>
      <c r="F87" s="27"/>
      <c r="G87" s="27"/>
      <c r="H87" s="27"/>
      <c r="I87" s="27"/>
      <c r="J87" s="27"/>
      <c r="K87" s="27"/>
      <c r="L87" s="27"/>
      <c r="M87" s="27"/>
      <c r="N87" s="27"/>
      <c r="O87" s="27"/>
      <c r="P87" s="27"/>
      <c r="Q87" s="27"/>
      <c r="R87" s="27"/>
      <c r="S87" s="27"/>
      <c r="T87" s="27"/>
    </row>
    <row r="88" spans="1:20" ht="50.25" customHeight="1" thickBot="1">
      <c r="A88" s="27"/>
      <c r="B88" s="609" t="s">
        <v>38</v>
      </c>
      <c r="C88" s="610"/>
      <c r="D88" s="611" t="s">
        <v>114</v>
      </c>
      <c r="E88" s="612"/>
      <c r="F88" s="624" t="s">
        <v>223</v>
      </c>
      <c r="G88" s="624"/>
      <c r="H88" s="624"/>
      <c r="I88" s="624"/>
      <c r="J88" s="624"/>
      <c r="K88" s="624"/>
      <c r="L88" s="47" t="s">
        <v>27</v>
      </c>
      <c r="M88" s="46" t="s">
        <v>52</v>
      </c>
      <c r="N88" s="48" t="s">
        <v>44</v>
      </c>
      <c r="O88" s="172" t="s">
        <v>42</v>
      </c>
      <c r="P88" s="60" t="s">
        <v>53</v>
      </c>
      <c r="Q88" s="46" t="s">
        <v>54</v>
      </c>
      <c r="R88" s="624" t="s">
        <v>40</v>
      </c>
      <c r="S88" s="625"/>
      <c r="T88" s="27"/>
    </row>
    <row r="89" spans="1:20" ht="117.75" customHeight="1" thickBot="1">
      <c r="A89" s="27"/>
      <c r="B89" s="587" t="str">
        <f>Legend!B92</f>
        <v>2.1. Meeting requirements in SOW</v>
      </c>
      <c r="C89" s="588"/>
      <c r="D89" s="613" t="str">
        <f>Legend!E92</f>
        <v>2.1.5. Service Standards</v>
      </c>
      <c r="E89" s="614"/>
      <c r="F89" s="639" t="s">
        <v>63</v>
      </c>
      <c r="G89" s="640"/>
      <c r="H89" s="640"/>
      <c r="I89" s="640"/>
      <c r="J89" s="640"/>
      <c r="K89" s="641"/>
      <c r="L89" s="49"/>
      <c r="M89" s="50"/>
      <c r="N89" s="51"/>
      <c r="O89" s="61" t="str">
        <f>IF(AND(M89&gt;1,M91&lt;=1,M92=0,M93=0),"Outstanding","Not Outstanding")</f>
        <v>Not Outstanding</v>
      </c>
      <c r="P89" s="62" t="str">
        <f>IF(O89="Outstanding","80-100","N/A")</f>
        <v>N/A</v>
      </c>
      <c r="Q89" s="137"/>
      <c r="R89" s="140" t="s">
        <v>168</v>
      </c>
      <c r="S89" s="202" t="s">
        <v>45</v>
      </c>
      <c r="T89" s="27"/>
    </row>
    <row r="90" spans="1:20" ht="121.5" customHeight="1">
      <c r="A90" s="27"/>
      <c r="B90" s="573" t="s">
        <v>17</v>
      </c>
      <c r="C90" s="575" t="str">
        <f>Legend!J92</f>
        <v>{Insert Description}</v>
      </c>
      <c r="D90" s="576"/>
      <c r="E90" s="577"/>
      <c r="F90" s="642" t="s">
        <v>213</v>
      </c>
      <c r="G90" s="643"/>
      <c r="H90" s="644"/>
      <c r="I90" s="644"/>
      <c r="J90" s="644"/>
      <c r="K90" s="644"/>
      <c r="L90" s="52"/>
      <c r="M90" s="53"/>
      <c r="N90" s="40"/>
      <c r="O90" s="63" t="str">
        <f>IF(AND(M89&gt;=1,M92=0,M93=0),"Good","Not Good")</f>
        <v>Not Good</v>
      </c>
      <c r="P90" s="64" t="str">
        <f>IF(O90="Good","60-79","N/A")</f>
        <v>N/A</v>
      </c>
      <c r="Q90" s="44"/>
      <c r="R90" s="141" t="s">
        <v>46</v>
      </c>
      <c r="S90" s="203" t="s">
        <v>47</v>
      </c>
      <c r="T90" s="27"/>
    </row>
    <row r="91" spans="1:20" ht="123" customHeight="1">
      <c r="A91" s="27"/>
      <c r="B91" s="574"/>
      <c r="C91" s="578"/>
      <c r="D91" s="579"/>
      <c r="E91" s="580"/>
      <c r="F91" s="642" t="s">
        <v>64</v>
      </c>
      <c r="G91" s="643"/>
      <c r="H91" s="644"/>
      <c r="I91" s="644"/>
      <c r="J91" s="644"/>
      <c r="K91" s="644"/>
      <c r="L91" s="52"/>
      <c r="M91" s="53"/>
      <c r="N91" s="40"/>
      <c r="O91" s="63" t="str">
        <f>IF(AND(M92=0,M93=0),"Acceptable","Not Acceptable")</f>
        <v>Acceptable</v>
      </c>
      <c r="P91" s="64" t="str">
        <f>IF(O91="Acceptable","40-59","N/A")</f>
        <v>40-59</v>
      </c>
      <c r="Q91" s="44"/>
      <c r="R91" s="142" t="s">
        <v>48</v>
      </c>
      <c r="S91" s="204" t="s">
        <v>49</v>
      </c>
      <c r="T91" s="27"/>
    </row>
    <row r="92" spans="1:20" ht="120" customHeight="1" thickBot="1">
      <c r="A92" s="27"/>
      <c r="B92" s="574"/>
      <c r="C92" s="581"/>
      <c r="D92" s="582"/>
      <c r="E92" s="583"/>
      <c r="F92" s="642" t="s">
        <v>65</v>
      </c>
      <c r="G92" s="643"/>
      <c r="H92" s="644"/>
      <c r="I92" s="644"/>
      <c r="J92" s="644"/>
      <c r="K92" s="644"/>
      <c r="L92" s="52"/>
      <c r="M92" s="53"/>
      <c r="N92" s="41"/>
      <c r="O92" s="63" t="str">
        <f>IF(OR(AND(M92&gt;=0,M93=1),AND(M92&gt;0,M93=0)),"Marginal","Not Marginal")</f>
        <v>Not Marginal</v>
      </c>
      <c r="P92" s="64" t="str">
        <f>IF(O92="Marginal","20-39","N/A")</f>
        <v>N/A</v>
      </c>
      <c r="Q92" s="44"/>
      <c r="R92" s="143" t="s">
        <v>58</v>
      </c>
      <c r="S92" s="205" t="s">
        <v>50</v>
      </c>
      <c r="T92" s="27"/>
    </row>
    <row r="93" spans="1:20" ht="99.9" customHeight="1" thickBot="1">
      <c r="A93" s="27"/>
      <c r="B93" s="230" t="s">
        <v>177</v>
      </c>
      <c r="C93" s="584" t="str">
        <f>Legend!S92</f>
        <v>{Insert Questions to Consider}</v>
      </c>
      <c r="D93" s="585"/>
      <c r="E93" s="586"/>
      <c r="F93" s="620" t="s">
        <v>66</v>
      </c>
      <c r="G93" s="621"/>
      <c r="H93" s="622"/>
      <c r="I93" s="622"/>
      <c r="J93" s="622"/>
      <c r="K93" s="622"/>
      <c r="L93" s="54"/>
      <c r="M93" s="55"/>
      <c r="N93" s="56"/>
      <c r="O93" s="65" t="str">
        <f>IF(AND(M93&gt;=1),"Unacceptable","Not Unacceptable")</f>
        <v>Not Unacceptable</v>
      </c>
      <c r="P93" s="66" t="str">
        <f>IF(O93="Unacceptable","0-19","N/A")</f>
        <v>N/A</v>
      </c>
      <c r="Q93" s="45"/>
      <c r="R93" s="144" t="s">
        <v>51</v>
      </c>
      <c r="S93" s="206" t="s">
        <v>152</v>
      </c>
      <c r="T93" s="27"/>
    </row>
    <row r="94" spans="1:20" ht="20.100000000000001" customHeight="1" thickBot="1">
      <c r="A94" s="27"/>
      <c r="B94" s="592" t="s">
        <v>43</v>
      </c>
      <c r="C94" s="623"/>
      <c r="D94" s="623"/>
      <c r="E94" s="623"/>
      <c r="F94" s="623"/>
      <c r="G94" s="623"/>
      <c r="H94" s="623"/>
      <c r="I94" s="623"/>
      <c r="J94" s="623"/>
      <c r="K94" s="623"/>
      <c r="L94" s="623"/>
      <c r="M94" s="623"/>
      <c r="N94" s="623"/>
      <c r="O94" s="623"/>
      <c r="P94" s="623"/>
      <c r="Q94" s="57" t="str">
        <f>IF(AND(Q89="",Q90="",Q91="",Q92="",Q93=""),"",SUM(Q89:Q93))</f>
        <v/>
      </c>
      <c r="R94" s="624"/>
      <c r="S94" s="625"/>
      <c r="T94" s="27"/>
    </row>
    <row r="95" spans="1:20" ht="76.5" customHeight="1">
      <c r="A95" s="27"/>
      <c r="B95" s="615" t="s">
        <v>83</v>
      </c>
      <c r="C95" s="616"/>
      <c r="D95" s="631" t="s">
        <v>55</v>
      </c>
      <c r="E95" s="632"/>
      <c r="F95" s="632"/>
      <c r="G95" s="632"/>
      <c r="H95" s="632"/>
      <c r="I95" s="632"/>
      <c r="J95" s="632"/>
      <c r="K95" s="632"/>
      <c r="L95" s="632"/>
      <c r="M95" s="633"/>
      <c r="N95" s="626"/>
      <c r="O95" s="627"/>
      <c r="P95" s="627"/>
      <c r="Q95" s="627"/>
      <c r="R95" s="627"/>
      <c r="S95" s="628"/>
      <c r="T95" s="27"/>
    </row>
    <row r="96" spans="1:20" ht="64.5" customHeight="1" thickBot="1">
      <c r="A96" s="27"/>
      <c r="B96" s="629"/>
      <c r="C96" s="630"/>
      <c r="D96" s="634" t="s">
        <v>56</v>
      </c>
      <c r="E96" s="635"/>
      <c r="F96" s="635"/>
      <c r="G96" s="635"/>
      <c r="H96" s="635"/>
      <c r="I96" s="635"/>
      <c r="J96" s="635"/>
      <c r="K96" s="635"/>
      <c r="L96" s="635"/>
      <c r="M96" s="636"/>
      <c r="N96" s="617"/>
      <c r="O96" s="618"/>
      <c r="P96" s="618"/>
      <c r="Q96" s="618"/>
      <c r="R96" s="618"/>
      <c r="S96" s="619"/>
      <c r="T96" s="27"/>
    </row>
    <row r="97" spans="1:20" ht="12.75" customHeight="1">
      <c r="A97" s="27"/>
      <c r="B97" s="592"/>
      <c r="C97" s="593"/>
      <c r="D97" s="593"/>
      <c r="E97" s="593"/>
      <c r="F97" s="593"/>
      <c r="G97" s="593"/>
      <c r="H97" s="593"/>
      <c r="I97" s="593"/>
      <c r="J97" s="593"/>
      <c r="K97" s="593"/>
      <c r="L97" s="593"/>
      <c r="M97" s="593"/>
      <c r="N97" s="593"/>
      <c r="O97" s="593"/>
      <c r="P97" s="593"/>
      <c r="Q97" s="593"/>
      <c r="R97" s="593"/>
      <c r="S97" s="593"/>
      <c r="T97" s="27"/>
    </row>
    <row r="98" spans="1:20" ht="12.75" customHeight="1" thickBot="1">
      <c r="A98" s="27"/>
      <c r="B98" s="27"/>
      <c r="C98" s="27"/>
      <c r="D98" s="27"/>
      <c r="E98" s="27"/>
      <c r="F98" s="27"/>
      <c r="G98" s="27"/>
      <c r="H98" s="27"/>
      <c r="I98" s="27"/>
      <c r="J98" s="27"/>
      <c r="K98" s="27"/>
      <c r="L98" s="27"/>
      <c r="M98" s="27"/>
      <c r="N98" s="27"/>
      <c r="O98" s="27"/>
      <c r="P98" s="27"/>
      <c r="Q98" s="27"/>
      <c r="R98" s="27"/>
      <c r="S98" s="27"/>
      <c r="T98" s="27"/>
    </row>
    <row r="99" spans="1:20" ht="20.100000000000001" customHeight="1" thickBot="1">
      <c r="A99" s="27"/>
      <c r="B99" s="659" t="str">
        <f>B34</f>
        <v>Section 2. RFP Technical Proposal Evaluation / Requirements Evaluation Supplement</v>
      </c>
      <c r="C99" s="660"/>
      <c r="D99" s="660"/>
      <c r="E99" s="660"/>
      <c r="F99" s="660"/>
      <c r="G99" s="660"/>
      <c r="H99" s="660"/>
      <c r="I99" s="660"/>
      <c r="J99" s="660"/>
      <c r="K99" s="660"/>
      <c r="L99" s="660"/>
      <c r="M99" s="660"/>
      <c r="N99" s="660"/>
      <c r="O99" s="660"/>
      <c r="P99" s="660"/>
      <c r="Q99" s="660"/>
      <c r="R99" s="660"/>
      <c r="S99" s="661"/>
      <c r="T99" s="27"/>
    </row>
    <row r="100" spans="1:20" ht="12.75" customHeight="1" thickBot="1">
      <c r="A100" s="27"/>
      <c r="B100" s="27"/>
      <c r="C100" s="27"/>
      <c r="D100" s="27"/>
      <c r="E100" s="27"/>
      <c r="F100" s="27"/>
      <c r="G100" s="27"/>
      <c r="H100" s="27"/>
      <c r="I100" s="27"/>
      <c r="J100" s="27"/>
      <c r="K100" s="27"/>
      <c r="L100" s="27"/>
      <c r="M100" s="27"/>
      <c r="N100" s="27"/>
      <c r="O100" s="27"/>
      <c r="P100" s="27"/>
      <c r="Q100" s="27"/>
      <c r="R100" s="27"/>
      <c r="S100" s="27"/>
      <c r="T100" s="27"/>
    </row>
    <row r="101" spans="1:20" ht="57.75" customHeight="1" thickBot="1">
      <c r="A101" s="27"/>
      <c r="B101" s="609" t="s">
        <v>38</v>
      </c>
      <c r="C101" s="610"/>
      <c r="D101" s="611" t="s">
        <v>114</v>
      </c>
      <c r="E101" s="612"/>
      <c r="F101" s="624" t="s">
        <v>223</v>
      </c>
      <c r="G101" s="624"/>
      <c r="H101" s="624"/>
      <c r="I101" s="624"/>
      <c r="J101" s="624"/>
      <c r="K101" s="624"/>
      <c r="L101" s="47" t="s">
        <v>27</v>
      </c>
      <c r="M101" s="46" t="s">
        <v>52</v>
      </c>
      <c r="N101" s="48" t="s">
        <v>44</v>
      </c>
      <c r="O101" s="172" t="s">
        <v>42</v>
      </c>
      <c r="P101" s="60" t="s">
        <v>53</v>
      </c>
      <c r="Q101" s="46" t="s">
        <v>54</v>
      </c>
      <c r="R101" s="624" t="s">
        <v>40</v>
      </c>
      <c r="S101" s="625"/>
      <c r="T101" s="27"/>
    </row>
    <row r="102" spans="1:20" ht="99.9" customHeight="1" thickBot="1">
      <c r="A102" s="27"/>
      <c r="B102" s="587" t="str">
        <f>Legend!B93</f>
        <v>2.1. Meeting requirements in SOW</v>
      </c>
      <c r="C102" s="588"/>
      <c r="D102" s="613" t="str">
        <f>Legend!E93</f>
        <v>2.1.6. Deferrals</v>
      </c>
      <c r="E102" s="614"/>
      <c r="F102" s="639" t="s">
        <v>63</v>
      </c>
      <c r="G102" s="640"/>
      <c r="H102" s="640"/>
      <c r="I102" s="640"/>
      <c r="J102" s="640"/>
      <c r="K102" s="641"/>
      <c r="L102" s="49"/>
      <c r="M102" s="50"/>
      <c r="N102" s="51"/>
      <c r="O102" s="61" t="str">
        <f>IF(AND(M102&gt;1,M104&lt;=1,M105=0,M106=0),"Outstanding","Not Outstanding")</f>
        <v>Not Outstanding</v>
      </c>
      <c r="P102" s="62" t="str">
        <f>IF(O102="Outstanding","80-100","N/A")</f>
        <v>N/A</v>
      </c>
      <c r="Q102" s="137"/>
      <c r="R102" s="140" t="s">
        <v>168</v>
      </c>
      <c r="S102" s="202" t="s">
        <v>45</v>
      </c>
      <c r="T102" s="27"/>
    </row>
    <row r="103" spans="1:20" ht="99.9" customHeight="1">
      <c r="A103" s="27"/>
      <c r="B103" s="573" t="s">
        <v>17</v>
      </c>
      <c r="C103" s="575" t="str">
        <f>Legend!J93</f>
        <v>{Insert Description}</v>
      </c>
      <c r="D103" s="576"/>
      <c r="E103" s="577"/>
      <c r="F103" s="642" t="s">
        <v>213</v>
      </c>
      <c r="G103" s="643"/>
      <c r="H103" s="644"/>
      <c r="I103" s="644"/>
      <c r="J103" s="644"/>
      <c r="K103" s="644"/>
      <c r="L103" s="52"/>
      <c r="M103" s="53"/>
      <c r="N103" s="40"/>
      <c r="O103" s="63" t="str">
        <f>IF(AND(M102&gt;=1,M105=0,M106=0),"Good","Not Good")</f>
        <v>Not Good</v>
      </c>
      <c r="P103" s="64" t="str">
        <f>IF(O103="Good","60-79","N/A")</f>
        <v>N/A</v>
      </c>
      <c r="Q103" s="44"/>
      <c r="R103" s="141" t="s">
        <v>46</v>
      </c>
      <c r="S103" s="203" t="s">
        <v>47</v>
      </c>
      <c r="T103" s="27"/>
    </row>
    <row r="104" spans="1:20" ht="99.9" customHeight="1">
      <c r="A104" s="27"/>
      <c r="B104" s="574"/>
      <c r="C104" s="578"/>
      <c r="D104" s="579"/>
      <c r="E104" s="580"/>
      <c r="F104" s="642" t="s">
        <v>64</v>
      </c>
      <c r="G104" s="643"/>
      <c r="H104" s="644"/>
      <c r="I104" s="644"/>
      <c r="J104" s="644"/>
      <c r="K104" s="644"/>
      <c r="L104" s="52"/>
      <c r="M104" s="53"/>
      <c r="N104" s="40"/>
      <c r="O104" s="63" t="str">
        <f>IF(AND(M105=0,M106=0),"Acceptable","Not Acceptable")</f>
        <v>Acceptable</v>
      </c>
      <c r="P104" s="64" t="str">
        <f>IF(O104="Acceptable","40-59","N/A")</f>
        <v>40-59</v>
      </c>
      <c r="Q104" s="44"/>
      <c r="R104" s="142" t="s">
        <v>48</v>
      </c>
      <c r="S104" s="204" t="s">
        <v>49</v>
      </c>
      <c r="T104" s="27"/>
    </row>
    <row r="105" spans="1:20" ht="99.9" customHeight="1" thickBot="1">
      <c r="A105" s="27"/>
      <c r="B105" s="574"/>
      <c r="C105" s="581"/>
      <c r="D105" s="582"/>
      <c r="E105" s="583"/>
      <c r="F105" s="642" t="s">
        <v>65</v>
      </c>
      <c r="G105" s="643"/>
      <c r="H105" s="644"/>
      <c r="I105" s="644"/>
      <c r="J105" s="644"/>
      <c r="K105" s="644"/>
      <c r="L105" s="52"/>
      <c r="M105" s="53"/>
      <c r="N105" s="41"/>
      <c r="O105" s="63" t="str">
        <f>IF(OR(AND(M105&gt;=0,M106=1),AND(M105&gt;0,M106=0)),"Marginal","Not Marginal")</f>
        <v>Not Marginal</v>
      </c>
      <c r="P105" s="64" t="str">
        <f>IF(O105="Marginal","20-39","N/A")</f>
        <v>N/A</v>
      </c>
      <c r="Q105" s="44"/>
      <c r="R105" s="143" t="s">
        <v>58</v>
      </c>
      <c r="S105" s="205" t="s">
        <v>50</v>
      </c>
      <c r="T105" s="27"/>
    </row>
    <row r="106" spans="1:20" ht="99.9" customHeight="1" thickBot="1">
      <c r="A106" s="27"/>
      <c r="B106" s="230" t="s">
        <v>177</v>
      </c>
      <c r="C106" s="584" t="str">
        <f>Legend!S93</f>
        <v>{Insert Questions to Consider}</v>
      </c>
      <c r="D106" s="585"/>
      <c r="E106" s="586"/>
      <c r="F106" s="620" t="s">
        <v>66</v>
      </c>
      <c r="G106" s="621"/>
      <c r="H106" s="622"/>
      <c r="I106" s="622"/>
      <c r="J106" s="622"/>
      <c r="K106" s="622"/>
      <c r="L106" s="54"/>
      <c r="M106" s="55"/>
      <c r="N106" s="56"/>
      <c r="O106" s="65" t="str">
        <f>IF(AND(M106&gt;=1),"Unacceptable","Not Unacceptable")</f>
        <v>Not Unacceptable</v>
      </c>
      <c r="P106" s="66" t="str">
        <f>IF(O106="Unacceptable","0-19","N/A")</f>
        <v>N/A</v>
      </c>
      <c r="Q106" s="45"/>
      <c r="R106" s="144" t="s">
        <v>51</v>
      </c>
      <c r="S106" s="206" t="s">
        <v>152</v>
      </c>
      <c r="T106" s="27"/>
    </row>
    <row r="107" spans="1:20" ht="20.100000000000001" customHeight="1" thickBot="1">
      <c r="A107" s="27"/>
      <c r="B107" s="592" t="s">
        <v>43</v>
      </c>
      <c r="C107" s="623"/>
      <c r="D107" s="623"/>
      <c r="E107" s="623"/>
      <c r="F107" s="623"/>
      <c r="G107" s="623"/>
      <c r="H107" s="623"/>
      <c r="I107" s="623"/>
      <c r="J107" s="623"/>
      <c r="K107" s="623"/>
      <c r="L107" s="623"/>
      <c r="M107" s="623"/>
      <c r="N107" s="623"/>
      <c r="O107" s="623"/>
      <c r="P107" s="623"/>
      <c r="Q107" s="57" t="str">
        <f>IF(AND(Q102="",Q103="",Q104="",Q105="",Q106=""),"",SUM(Q102:Q106))</f>
        <v/>
      </c>
      <c r="R107" s="624"/>
      <c r="S107" s="625"/>
      <c r="T107" s="27"/>
    </row>
    <row r="108" spans="1:20" ht="99.9" customHeight="1">
      <c r="A108" s="27"/>
      <c r="B108" s="615" t="s">
        <v>83</v>
      </c>
      <c r="C108" s="616"/>
      <c r="D108" s="631" t="s">
        <v>55</v>
      </c>
      <c r="E108" s="632"/>
      <c r="F108" s="632"/>
      <c r="G108" s="632"/>
      <c r="H108" s="632"/>
      <c r="I108" s="632"/>
      <c r="J108" s="632"/>
      <c r="K108" s="632"/>
      <c r="L108" s="632"/>
      <c r="M108" s="633"/>
      <c r="N108" s="626"/>
      <c r="O108" s="627"/>
      <c r="P108" s="627"/>
      <c r="Q108" s="627"/>
      <c r="R108" s="627"/>
      <c r="S108" s="628"/>
      <c r="T108" s="27"/>
    </row>
    <row r="109" spans="1:20" ht="99.9" customHeight="1" thickBot="1">
      <c r="A109" s="27"/>
      <c r="B109" s="629"/>
      <c r="C109" s="630"/>
      <c r="D109" s="634" t="s">
        <v>56</v>
      </c>
      <c r="E109" s="635"/>
      <c r="F109" s="635"/>
      <c r="G109" s="635"/>
      <c r="H109" s="635"/>
      <c r="I109" s="635"/>
      <c r="J109" s="635"/>
      <c r="K109" s="635"/>
      <c r="L109" s="635"/>
      <c r="M109" s="636"/>
      <c r="N109" s="617"/>
      <c r="O109" s="618"/>
      <c r="P109" s="618"/>
      <c r="Q109" s="618"/>
      <c r="R109" s="618"/>
      <c r="S109" s="619"/>
      <c r="T109" s="27"/>
    </row>
    <row r="110" spans="1:20" ht="12.75" customHeight="1">
      <c r="A110" s="27"/>
      <c r="B110" s="592"/>
      <c r="C110" s="593"/>
      <c r="D110" s="593"/>
      <c r="E110" s="593"/>
      <c r="F110" s="593"/>
      <c r="G110" s="593"/>
      <c r="H110" s="593"/>
      <c r="I110" s="593"/>
      <c r="J110" s="593"/>
      <c r="K110" s="593"/>
      <c r="L110" s="593"/>
      <c r="M110" s="593"/>
      <c r="N110" s="593"/>
      <c r="O110" s="593"/>
      <c r="P110" s="593"/>
      <c r="Q110" s="593"/>
      <c r="R110" s="593"/>
      <c r="S110" s="593"/>
      <c r="T110" s="27"/>
    </row>
    <row r="111" spans="1:20" ht="12.75" customHeight="1" thickBot="1">
      <c r="A111" s="27"/>
      <c r="B111" s="27"/>
      <c r="C111" s="27"/>
      <c r="D111" s="27"/>
      <c r="E111" s="27"/>
      <c r="F111" s="27"/>
      <c r="G111" s="27"/>
      <c r="H111" s="27"/>
      <c r="I111" s="27"/>
      <c r="J111" s="27"/>
      <c r="K111" s="27"/>
      <c r="L111" s="27"/>
      <c r="M111" s="27"/>
      <c r="N111" s="27"/>
      <c r="O111" s="27"/>
      <c r="P111" s="27"/>
      <c r="Q111" s="27"/>
      <c r="R111" s="27"/>
      <c r="S111" s="27"/>
      <c r="T111" s="27"/>
    </row>
    <row r="112" spans="1:20" ht="20.100000000000001" customHeight="1" thickBot="1">
      <c r="A112" s="27"/>
      <c r="B112" s="659" t="str">
        <f>B34</f>
        <v>Section 2. RFP Technical Proposal Evaluation / Requirements Evaluation Supplement</v>
      </c>
      <c r="C112" s="660"/>
      <c r="D112" s="660"/>
      <c r="E112" s="660"/>
      <c r="F112" s="660"/>
      <c r="G112" s="660"/>
      <c r="H112" s="660"/>
      <c r="I112" s="660"/>
      <c r="J112" s="660"/>
      <c r="K112" s="660"/>
      <c r="L112" s="660"/>
      <c r="M112" s="660"/>
      <c r="N112" s="660"/>
      <c r="O112" s="660"/>
      <c r="P112" s="660"/>
      <c r="Q112" s="660"/>
      <c r="R112" s="660"/>
      <c r="S112" s="661"/>
      <c r="T112" s="27"/>
    </row>
    <row r="113" spans="1:20" ht="12.75" customHeight="1" thickBot="1">
      <c r="A113" s="27"/>
      <c r="B113" s="27"/>
      <c r="C113" s="27"/>
      <c r="D113" s="27"/>
      <c r="E113" s="27"/>
      <c r="F113" s="27"/>
      <c r="G113" s="27"/>
      <c r="H113" s="27"/>
      <c r="I113" s="27"/>
      <c r="J113" s="27"/>
      <c r="K113" s="27"/>
      <c r="L113" s="27"/>
      <c r="M113" s="27"/>
      <c r="N113" s="27"/>
      <c r="O113" s="27"/>
      <c r="P113" s="27"/>
      <c r="Q113" s="27"/>
      <c r="R113" s="27"/>
      <c r="S113" s="27"/>
      <c r="T113" s="27"/>
    </row>
    <row r="114" spans="1:20" ht="56.25" customHeight="1" thickBot="1">
      <c r="A114" s="27"/>
      <c r="B114" s="609" t="s">
        <v>38</v>
      </c>
      <c r="C114" s="610"/>
      <c r="D114" s="611" t="s">
        <v>114</v>
      </c>
      <c r="E114" s="612"/>
      <c r="F114" s="624" t="s">
        <v>223</v>
      </c>
      <c r="G114" s="624"/>
      <c r="H114" s="624"/>
      <c r="I114" s="624"/>
      <c r="J114" s="624"/>
      <c r="K114" s="624"/>
      <c r="L114" s="47" t="s">
        <v>27</v>
      </c>
      <c r="M114" s="46" t="s">
        <v>52</v>
      </c>
      <c r="N114" s="48" t="s">
        <v>44</v>
      </c>
      <c r="O114" s="172" t="s">
        <v>42</v>
      </c>
      <c r="P114" s="60" t="s">
        <v>53</v>
      </c>
      <c r="Q114" s="46" t="s">
        <v>54</v>
      </c>
      <c r="R114" s="624" t="s">
        <v>40</v>
      </c>
      <c r="S114" s="625"/>
      <c r="T114" s="27"/>
    </row>
    <row r="115" spans="1:20" ht="99.9" customHeight="1" thickBot="1">
      <c r="A115" s="27"/>
      <c r="B115" s="587" t="str">
        <f>Legend!B94</f>
        <v>2.1. Meeting requirements in SOW</v>
      </c>
      <c r="C115" s="588"/>
      <c r="D115" s="613" t="str">
        <f>Legend!E94</f>
        <v>2.1.7. Eligibility</v>
      </c>
      <c r="E115" s="614"/>
      <c r="F115" s="639" t="s">
        <v>63</v>
      </c>
      <c r="G115" s="640"/>
      <c r="H115" s="640"/>
      <c r="I115" s="640"/>
      <c r="J115" s="640"/>
      <c r="K115" s="641"/>
      <c r="L115" s="49"/>
      <c r="M115" s="50"/>
      <c r="N115" s="51"/>
      <c r="O115" s="61" t="str">
        <f>IF(AND(M115&gt;1,M117&lt;=1,M118=0,M119=0),"Outstanding","Not Outstanding")</f>
        <v>Not Outstanding</v>
      </c>
      <c r="P115" s="62" t="str">
        <f>IF(O115="Outstanding","80-100","N/A")</f>
        <v>N/A</v>
      </c>
      <c r="Q115" s="137"/>
      <c r="R115" s="140" t="s">
        <v>168</v>
      </c>
      <c r="S115" s="202" t="s">
        <v>45</v>
      </c>
      <c r="T115" s="27"/>
    </row>
    <row r="116" spans="1:20" ht="99.9" customHeight="1">
      <c r="A116" s="27"/>
      <c r="B116" s="573" t="s">
        <v>17</v>
      </c>
      <c r="C116" s="575" t="str">
        <f>Legend!J94</f>
        <v>{Insert Description}</v>
      </c>
      <c r="D116" s="576"/>
      <c r="E116" s="577"/>
      <c r="F116" s="642" t="s">
        <v>213</v>
      </c>
      <c r="G116" s="643"/>
      <c r="H116" s="644"/>
      <c r="I116" s="644"/>
      <c r="J116" s="644"/>
      <c r="K116" s="644"/>
      <c r="L116" s="52"/>
      <c r="M116" s="53"/>
      <c r="N116" s="40"/>
      <c r="O116" s="63" t="str">
        <f>IF(AND(M115&gt;=1,M118=0,M119=0),"Good","Not Good")</f>
        <v>Not Good</v>
      </c>
      <c r="P116" s="64" t="str">
        <f>IF(O116="Good","60-79","N/A")</f>
        <v>N/A</v>
      </c>
      <c r="Q116" s="44"/>
      <c r="R116" s="141" t="s">
        <v>46</v>
      </c>
      <c r="S116" s="203" t="s">
        <v>47</v>
      </c>
      <c r="T116" s="27"/>
    </row>
    <row r="117" spans="1:20" ht="99.9" customHeight="1">
      <c r="A117" s="27"/>
      <c r="B117" s="574"/>
      <c r="C117" s="578"/>
      <c r="D117" s="579"/>
      <c r="E117" s="580"/>
      <c r="F117" s="642" t="s">
        <v>64</v>
      </c>
      <c r="G117" s="643"/>
      <c r="H117" s="644"/>
      <c r="I117" s="644"/>
      <c r="J117" s="644"/>
      <c r="K117" s="644"/>
      <c r="L117" s="52"/>
      <c r="M117" s="53"/>
      <c r="N117" s="40"/>
      <c r="O117" s="63" t="str">
        <f>IF(AND(M118=0,M119=0),"Acceptable","Not Acceptable")</f>
        <v>Acceptable</v>
      </c>
      <c r="P117" s="64" t="str">
        <f>IF(O117="Acceptable","40-59","N/A")</f>
        <v>40-59</v>
      </c>
      <c r="Q117" s="44"/>
      <c r="R117" s="142" t="s">
        <v>48</v>
      </c>
      <c r="S117" s="204" t="s">
        <v>49</v>
      </c>
      <c r="T117" s="27"/>
    </row>
    <row r="118" spans="1:20" ht="105.75" customHeight="1" thickBot="1">
      <c r="A118" s="27"/>
      <c r="B118" s="574"/>
      <c r="C118" s="581"/>
      <c r="D118" s="582"/>
      <c r="E118" s="583"/>
      <c r="F118" s="642" t="s">
        <v>65</v>
      </c>
      <c r="G118" s="643"/>
      <c r="H118" s="644"/>
      <c r="I118" s="644"/>
      <c r="J118" s="644"/>
      <c r="K118" s="644"/>
      <c r="L118" s="52"/>
      <c r="M118" s="53"/>
      <c r="N118" s="41"/>
      <c r="O118" s="63" t="str">
        <f>IF(OR(AND(M118&gt;=0,M119=1),AND(M118&gt;0,M119=0)),"Marginal","Not Marginal")</f>
        <v>Not Marginal</v>
      </c>
      <c r="P118" s="64" t="str">
        <f>IF(O118="Marginal","20-39","N/A")</f>
        <v>N/A</v>
      </c>
      <c r="Q118" s="44"/>
      <c r="R118" s="143" t="s">
        <v>58</v>
      </c>
      <c r="S118" s="205" t="s">
        <v>50</v>
      </c>
      <c r="T118" s="27"/>
    </row>
    <row r="119" spans="1:20" ht="99.9" customHeight="1" thickBot="1">
      <c r="A119" s="27"/>
      <c r="B119" s="230" t="s">
        <v>177</v>
      </c>
      <c r="C119" s="584" t="str">
        <f>Legend!S94</f>
        <v>{Insert Questions to Consider}</v>
      </c>
      <c r="D119" s="585"/>
      <c r="E119" s="586"/>
      <c r="F119" s="620" t="s">
        <v>66</v>
      </c>
      <c r="G119" s="621"/>
      <c r="H119" s="622"/>
      <c r="I119" s="622"/>
      <c r="J119" s="622"/>
      <c r="K119" s="622"/>
      <c r="L119" s="54"/>
      <c r="M119" s="55"/>
      <c r="N119" s="56"/>
      <c r="O119" s="65" t="str">
        <f>IF(AND(M119&gt;=1),"Unacceptable","Not Unacceptable")</f>
        <v>Not Unacceptable</v>
      </c>
      <c r="P119" s="66" t="str">
        <f>IF(O119="Unacceptable","0-19","N/A")</f>
        <v>N/A</v>
      </c>
      <c r="Q119" s="45"/>
      <c r="R119" s="144" t="s">
        <v>51</v>
      </c>
      <c r="S119" s="206" t="s">
        <v>152</v>
      </c>
      <c r="T119" s="27"/>
    </row>
    <row r="120" spans="1:20" ht="20.100000000000001" customHeight="1" thickBot="1">
      <c r="A120" s="27"/>
      <c r="B120" s="592" t="s">
        <v>43</v>
      </c>
      <c r="C120" s="623"/>
      <c r="D120" s="623"/>
      <c r="E120" s="623"/>
      <c r="F120" s="623"/>
      <c r="G120" s="623"/>
      <c r="H120" s="623"/>
      <c r="I120" s="623"/>
      <c r="J120" s="623"/>
      <c r="K120" s="623"/>
      <c r="L120" s="623"/>
      <c r="M120" s="623"/>
      <c r="N120" s="623"/>
      <c r="O120" s="623"/>
      <c r="P120" s="623"/>
      <c r="Q120" s="57" t="str">
        <f>IF(AND(Q115="",Q116="",Q117="",Q118="",Q119=""),"",SUM(Q115:Q119))</f>
        <v/>
      </c>
      <c r="R120" s="624"/>
      <c r="S120" s="625"/>
      <c r="T120" s="27"/>
    </row>
    <row r="121" spans="1:20" ht="99.9" customHeight="1">
      <c r="A121" s="27"/>
      <c r="B121" s="615" t="s">
        <v>83</v>
      </c>
      <c r="C121" s="616"/>
      <c r="D121" s="631" t="s">
        <v>55</v>
      </c>
      <c r="E121" s="632"/>
      <c r="F121" s="632"/>
      <c r="G121" s="632"/>
      <c r="H121" s="632"/>
      <c r="I121" s="632"/>
      <c r="J121" s="632"/>
      <c r="K121" s="632"/>
      <c r="L121" s="632"/>
      <c r="M121" s="633"/>
      <c r="N121" s="626"/>
      <c r="O121" s="627"/>
      <c r="P121" s="627"/>
      <c r="Q121" s="627"/>
      <c r="R121" s="627"/>
      <c r="S121" s="628"/>
      <c r="T121" s="27"/>
    </row>
    <row r="122" spans="1:20" ht="99.9" customHeight="1" thickBot="1">
      <c r="A122" s="27"/>
      <c r="B122" s="629"/>
      <c r="C122" s="630"/>
      <c r="D122" s="634" t="s">
        <v>56</v>
      </c>
      <c r="E122" s="635"/>
      <c r="F122" s="635"/>
      <c r="G122" s="635"/>
      <c r="H122" s="635"/>
      <c r="I122" s="635"/>
      <c r="J122" s="635"/>
      <c r="K122" s="635"/>
      <c r="L122" s="635"/>
      <c r="M122" s="636"/>
      <c r="N122" s="617"/>
      <c r="O122" s="618"/>
      <c r="P122" s="618"/>
      <c r="Q122" s="618"/>
      <c r="R122" s="618"/>
      <c r="S122" s="619"/>
      <c r="T122" s="27"/>
    </row>
    <row r="123" spans="1:20" ht="12.75" customHeight="1">
      <c r="A123" s="27"/>
      <c r="B123" s="592"/>
      <c r="C123" s="593"/>
      <c r="D123" s="593"/>
      <c r="E123" s="593"/>
      <c r="F123" s="593"/>
      <c r="G123" s="593"/>
      <c r="H123" s="593"/>
      <c r="I123" s="593"/>
      <c r="J123" s="593"/>
      <c r="K123" s="593"/>
      <c r="L123" s="593"/>
      <c r="M123" s="593"/>
      <c r="N123" s="593"/>
      <c r="O123" s="593"/>
      <c r="P123" s="593"/>
      <c r="Q123" s="593"/>
      <c r="R123" s="593"/>
      <c r="S123" s="593"/>
      <c r="T123" s="27"/>
    </row>
    <row r="124" spans="1:20" ht="12.75" customHeight="1" thickBot="1">
      <c r="A124" s="27"/>
      <c r="B124" s="27"/>
      <c r="C124" s="27"/>
      <c r="D124" s="27"/>
      <c r="E124" s="27"/>
      <c r="F124" s="27"/>
      <c r="G124" s="27"/>
      <c r="H124" s="27"/>
      <c r="I124" s="27"/>
      <c r="J124" s="27"/>
      <c r="K124" s="27"/>
      <c r="L124" s="27"/>
      <c r="M124" s="27"/>
      <c r="N124" s="27"/>
      <c r="O124" s="27"/>
      <c r="P124" s="27"/>
      <c r="Q124" s="27"/>
      <c r="R124" s="27"/>
      <c r="S124" s="27"/>
      <c r="T124" s="27"/>
    </row>
    <row r="125" spans="1:20" ht="20.100000000000001" customHeight="1" thickBot="1">
      <c r="A125" s="27"/>
      <c r="B125" s="659" t="str">
        <f>B34</f>
        <v>Section 2. RFP Technical Proposal Evaluation / Requirements Evaluation Supplement</v>
      </c>
      <c r="C125" s="660"/>
      <c r="D125" s="660"/>
      <c r="E125" s="660"/>
      <c r="F125" s="660"/>
      <c r="G125" s="660"/>
      <c r="H125" s="660"/>
      <c r="I125" s="660"/>
      <c r="J125" s="660"/>
      <c r="K125" s="660"/>
      <c r="L125" s="660"/>
      <c r="M125" s="660"/>
      <c r="N125" s="660"/>
      <c r="O125" s="660"/>
      <c r="P125" s="660"/>
      <c r="Q125" s="660"/>
      <c r="R125" s="660"/>
      <c r="S125" s="661"/>
      <c r="T125" s="27"/>
    </row>
    <row r="126" spans="1:20" ht="12.75" customHeight="1" thickBot="1">
      <c r="A126" s="27"/>
      <c r="B126" s="27"/>
      <c r="C126" s="27"/>
      <c r="D126" s="27"/>
      <c r="E126" s="27"/>
      <c r="F126" s="27"/>
      <c r="G126" s="27"/>
      <c r="H126" s="27"/>
      <c r="I126" s="27"/>
      <c r="J126" s="27"/>
      <c r="K126" s="27"/>
      <c r="L126" s="27"/>
      <c r="M126" s="27"/>
      <c r="N126" s="27"/>
      <c r="O126" s="27"/>
      <c r="P126" s="27"/>
      <c r="Q126" s="27"/>
      <c r="R126" s="27"/>
      <c r="S126" s="27"/>
      <c r="T126" s="27"/>
    </row>
    <row r="127" spans="1:20" ht="56.25" customHeight="1" thickBot="1">
      <c r="A127" s="27"/>
      <c r="B127" s="609" t="s">
        <v>38</v>
      </c>
      <c r="C127" s="610"/>
      <c r="D127" s="611" t="s">
        <v>114</v>
      </c>
      <c r="E127" s="612"/>
      <c r="F127" s="624" t="s">
        <v>223</v>
      </c>
      <c r="G127" s="624"/>
      <c r="H127" s="624"/>
      <c r="I127" s="624"/>
      <c r="J127" s="624"/>
      <c r="K127" s="624"/>
      <c r="L127" s="47" t="s">
        <v>27</v>
      </c>
      <c r="M127" s="46" t="s">
        <v>52</v>
      </c>
      <c r="N127" s="48" t="s">
        <v>44</v>
      </c>
      <c r="O127" s="172" t="s">
        <v>42</v>
      </c>
      <c r="P127" s="60" t="s">
        <v>53</v>
      </c>
      <c r="Q127" s="46" t="s">
        <v>54</v>
      </c>
      <c r="R127" s="624" t="s">
        <v>40</v>
      </c>
      <c r="S127" s="625"/>
      <c r="T127" s="27"/>
    </row>
    <row r="128" spans="1:20" ht="99.9" customHeight="1" thickBot="1">
      <c r="A128" s="27"/>
      <c r="B128" s="587" t="str">
        <f>Legend!B95</f>
        <v>2.1. Meeting requirements in SOW</v>
      </c>
      <c r="C128" s="588"/>
      <c r="D128" s="613" t="str">
        <f>Legend!E95</f>
        <v>2.1.8. Application</v>
      </c>
      <c r="E128" s="614"/>
      <c r="F128" s="639" t="s">
        <v>63</v>
      </c>
      <c r="G128" s="640"/>
      <c r="H128" s="640"/>
      <c r="I128" s="640"/>
      <c r="J128" s="640"/>
      <c r="K128" s="641"/>
      <c r="L128" s="49"/>
      <c r="M128" s="50"/>
      <c r="N128" s="51"/>
      <c r="O128" s="61" t="str">
        <f>IF(AND(M128&gt;1,M130&lt;=1,M131=0,M132=0),"Outstanding","Not Outstanding")</f>
        <v>Not Outstanding</v>
      </c>
      <c r="P128" s="62" t="str">
        <f>IF(O128="Outstanding","80-100","N/A")</f>
        <v>N/A</v>
      </c>
      <c r="Q128" s="137"/>
      <c r="R128" s="140" t="s">
        <v>168</v>
      </c>
      <c r="S128" s="202" t="s">
        <v>45</v>
      </c>
      <c r="T128" s="27"/>
    </row>
    <row r="129" spans="1:20" ht="119.25" customHeight="1">
      <c r="A129" s="27"/>
      <c r="B129" s="573" t="s">
        <v>17</v>
      </c>
      <c r="C129" s="575" t="str">
        <f>Legend!J95</f>
        <v>{Insert Description}</v>
      </c>
      <c r="D129" s="576"/>
      <c r="E129" s="577"/>
      <c r="F129" s="642" t="s">
        <v>213</v>
      </c>
      <c r="G129" s="643"/>
      <c r="H129" s="644"/>
      <c r="I129" s="644"/>
      <c r="J129" s="644"/>
      <c r="K129" s="644"/>
      <c r="L129" s="52"/>
      <c r="M129" s="53"/>
      <c r="N129" s="40"/>
      <c r="O129" s="63" t="str">
        <f>IF(AND(M128&gt;=1,M131=0,M132=0),"Good","Not Good")</f>
        <v>Not Good</v>
      </c>
      <c r="P129" s="64" t="str">
        <f>IF(O129="Good","60-79","N/A")</f>
        <v>N/A</v>
      </c>
      <c r="Q129" s="44"/>
      <c r="R129" s="141" t="s">
        <v>46</v>
      </c>
      <c r="S129" s="203" t="s">
        <v>47</v>
      </c>
      <c r="T129" s="27"/>
    </row>
    <row r="130" spans="1:20" ht="105.75" customHeight="1">
      <c r="A130" s="27"/>
      <c r="B130" s="574"/>
      <c r="C130" s="578"/>
      <c r="D130" s="579"/>
      <c r="E130" s="580"/>
      <c r="F130" s="642" t="s">
        <v>64</v>
      </c>
      <c r="G130" s="643"/>
      <c r="H130" s="644"/>
      <c r="I130" s="644"/>
      <c r="J130" s="644"/>
      <c r="K130" s="644"/>
      <c r="L130" s="52"/>
      <c r="M130" s="53"/>
      <c r="N130" s="40"/>
      <c r="O130" s="63" t="str">
        <f>IF(AND(M131=0,M132=0),"Acceptable","Not Acceptable")</f>
        <v>Acceptable</v>
      </c>
      <c r="P130" s="64" t="str">
        <f>IF(O130="Acceptable","40-59","N/A")</f>
        <v>40-59</v>
      </c>
      <c r="Q130" s="44"/>
      <c r="R130" s="142" t="s">
        <v>48</v>
      </c>
      <c r="S130" s="204" t="s">
        <v>49</v>
      </c>
      <c r="T130" s="27"/>
    </row>
    <row r="131" spans="1:20" ht="129" customHeight="1" thickBot="1">
      <c r="A131" s="27"/>
      <c r="B131" s="574"/>
      <c r="C131" s="581"/>
      <c r="D131" s="582"/>
      <c r="E131" s="583"/>
      <c r="F131" s="642" t="s">
        <v>65</v>
      </c>
      <c r="G131" s="643"/>
      <c r="H131" s="644"/>
      <c r="I131" s="644"/>
      <c r="J131" s="644"/>
      <c r="K131" s="644"/>
      <c r="L131" s="52"/>
      <c r="M131" s="53"/>
      <c r="N131" s="41"/>
      <c r="O131" s="63" t="str">
        <f>IF(OR(AND(M131&gt;=0,M132=1),AND(M131&gt;0,M132=0)),"Marginal","Not Marginal")</f>
        <v>Not Marginal</v>
      </c>
      <c r="P131" s="64" t="str">
        <f>IF(O131="Marginal","20-39","N/A")</f>
        <v>N/A</v>
      </c>
      <c r="Q131" s="44"/>
      <c r="R131" s="143" t="s">
        <v>58</v>
      </c>
      <c r="S131" s="205" t="s">
        <v>50</v>
      </c>
      <c r="T131" s="27"/>
    </row>
    <row r="132" spans="1:20" ht="109.5" customHeight="1" thickBot="1">
      <c r="A132" s="27"/>
      <c r="B132" s="230" t="s">
        <v>177</v>
      </c>
      <c r="C132" s="584" t="str">
        <f>Legend!S95</f>
        <v>{Insert Questions to Consider}</v>
      </c>
      <c r="D132" s="585"/>
      <c r="E132" s="586"/>
      <c r="F132" s="620" t="s">
        <v>66</v>
      </c>
      <c r="G132" s="621"/>
      <c r="H132" s="622"/>
      <c r="I132" s="622"/>
      <c r="J132" s="622"/>
      <c r="K132" s="622"/>
      <c r="L132" s="54"/>
      <c r="M132" s="55"/>
      <c r="N132" s="56"/>
      <c r="O132" s="65" t="str">
        <f>IF(AND(M132&gt;=1),"Unacceptable","Not Unacceptable")</f>
        <v>Not Unacceptable</v>
      </c>
      <c r="P132" s="66" t="str">
        <f>IF(O132="Unacceptable","0-19","N/A")</f>
        <v>N/A</v>
      </c>
      <c r="Q132" s="45"/>
      <c r="R132" s="144" t="s">
        <v>51</v>
      </c>
      <c r="S132" s="206" t="s">
        <v>152</v>
      </c>
      <c r="T132" s="27"/>
    </row>
    <row r="133" spans="1:20" ht="20.100000000000001" customHeight="1" thickBot="1">
      <c r="A133" s="27"/>
      <c r="B133" s="592" t="s">
        <v>43</v>
      </c>
      <c r="C133" s="623"/>
      <c r="D133" s="623"/>
      <c r="E133" s="623"/>
      <c r="F133" s="623"/>
      <c r="G133" s="623"/>
      <c r="H133" s="623"/>
      <c r="I133" s="623"/>
      <c r="J133" s="623"/>
      <c r="K133" s="623"/>
      <c r="L133" s="623"/>
      <c r="M133" s="623"/>
      <c r="N133" s="623"/>
      <c r="O133" s="623"/>
      <c r="P133" s="623"/>
      <c r="Q133" s="57" t="str">
        <f>IF(AND(Q128="",Q129="",Q130="",Q131="",Q132=""),"",SUM(Q128:Q132))</f>
        <v/>
      </c>
      <c r="R133" s="624"/>
      <c r="S133" s="625"/>
      <c r="T133" s="27"/>
    </row>
    <row r="134" spans="1:20" ht="99.9" customHeight="1">
      <c r="A134" s="27"/>
      <c r="B134" s="615" t="s">
        <v>83</v>
      </c>
      <c r="C134" s="616"/>
      <c r="D134" s="631" t="s">
        <v>55</v>
      </c>
      <c r="E134" s="632"/>
      <c r="F134" s="632"/>
      <c r="G134" s="632"/>
      <c r="H134" s="632"/>
      <c r="I134" s="632"/>
      <c r="J134" s="632"/>
      <c r="K134" s="632"/>
      <c r="L134" s="632"/>
      <c r="M134" s="633"/>
      <c r="N134" s="626"/>
      <c r="O134" s="627"/>
      <c r="P134" s="627"/>
      <c r="Q134" s="627"/>
      <c r="R134" s="627"/>
      <c r="S134" s="628"/>
      <c r="T134" s="27"/>
    </row>
    <row r="135" spans="1:20" ht="99.9" customHeight="1" thickBot="1">
      <c r="A135" s="27"/>
      <c r="B135" s="629"/>
      <c r="C135" s="630"/>
      <c r="D135" s="634" t="s">
        <v>56</v>
      </c>
      <c r="E135" s="635"/>
      <c r="F135" s="635"/>
      <c r="G135" s="635"/>
      <c r="H135" s="635"/>
      <c r="I135" s="635"/>
      <c r="J135" s="635"/>
      <c r="K135" s="635"/>
      <c r="L135" s="635"/>
      <c r="M135" s="636"/>
      <c r="N135" s="617"/>
      <c r="O135" s="618"/>
      <c r="P135" s="618"/>
      <c r="Q135" s="618"/>
      <c r="R135" s="618"/>
      <c r="S135" s="619"/>
      <c r="T135" s="27"/>
    </row>
    <row r="136" spans="1:20" ht="12.75" customHeight="1">
      <c r="A136" s="27"/>
      <c r="B136" s="592"/>
      <c r="C136" s="593"/>
      <c r="D136" s="593"/>
      <c r="E136" s="593"/>
      <c r="F136" s="593"/>
      <c r="G136" s="593"/>
      <c r="H136" s="593"/>
      <c r="I136" s="593"/>
      <c r="J136" s="593"/>
      <c r="K136" s="593"/>
      <c r="L136" s="593"/>
      <c r="M136" s="593"/>
      <c r="N136" s="593"/>
      <c r="O136" s="593"/>
      <c r="P136" s="593"/>
      <c r="Q136" s="593"/>
      <c r="R136" s="593"/>
      <c r="S136" s="593"/>
      <c r="T136" s="27"/>
    </row>
    <row r="137" spans="1:20" ht="12.75" customHeight="1" thickBot="1">
      <c r="A137" s="27"/>
      <c r="B137" s="27"/>
      <c r="C137" s="27"/>
      <c r="D137" s="27"/>
      <c r="E137" s="27"/>
      <c r="F137" s="27"/>
      <c r="G137" s="27"/>
      <c r="H137" s="27"/>
      <c r="I137" s="27"/>
      <c r="J137" s="27"/>
      <c r="K137" s="27"/>
      <c r="L137" s="27"/>
      <c r="M137" s="27"/>
      <c r="N137" s="27"/>
      <c r="O137" s="27"/>
      <c r="P137" s="27"/>
      <c r="Q137" s="27"/>
      <c r="R137" s="27"/>
      <c r="S137" s="27"/>
      <c r="T137" s="27"/>
    </row>
    <row r="138" spans="1:20" ht="20.100000000000001" customHeight="1" thickBot="1">
      <c r="A138" s="27"/>
      <c r="B138" s="659" t="str">
        <f>B34</f>
        <v>Section 2. RFP Technical Proposal Evaluation / Requirements Evaluation Supplement</v>
      </c>
      <c r="C138" s="660"/>
      <c r="D138" s="660"/>
      <c r="E138" s="660"/>
      <c r="F138" s="660"/>
      <c r="G138" s="660"/>
      <c r="H138" s="660"/>
      <c r="I138" s="660"/>
      <c r="J138" s="660"/>
      <c r="K138" s="660"/>
      <c r="L138" s="660"/>
      <c r="M138" s="660"/>
      <c r="N138" s="660"/>
      <c r="O138" s="660"/>
      <c r="P138" s="660"/>
      <c r="Q138" s="660"/>
      <c r="R138" s="660"/>
      <c r="S138" s="661"/>
      <c r="T138" s="27"/>
    </row>
    <row r="139" spans="1:20" ht="12.75" customHeight="1" thickBot="1">
      <c r="A139" s="27"/>
      <c r="B139" s="27"/>
      <c r="C139" s="27"/>
      <c r="D139" s="27"/>
      <c r="E139" s="27"/>
      <c r="F139" s="27"/>
      <c r="G139" s="27"/>
      <c r="H139" s="27"/>
      <c r="I139" s="27"/>
      <c r="J139" s="27"/>
      <c r="K139" s="27"/>
      <c r="L139" s="27"/>
      <c r="M139" s="27"/>
      <c r="N139" s="27"/>
      <c r="O139" s="27"/>
      <c r="P139" s="27"/>
      <c r="Q139" s="27"/>
      <c r="R139" s="27"/>
      <c r="S139" s="27"/>
      <c r="T139" s="27"/>
    </row>
    <row r="140" spans="1:20" ht="52.5" customHeight="1" thickBot="1">
      <c r="A140" s="27"/>
      <c r="B140" s="609" t="s">
        <v>38</v>
      </c>
      <c r="C140" s="610"/>
      <c r="D140" s="611" t="s">
        <v>114</v>
      </c>
      <c r="E140" s="612"/>
      <c r="F140" s="624" t="s">
        <v>223</v>
      </c>
      <c r="G140" s="624"/>
      <c r="H140" s="624"/>
      <c r="I140" s="624"/>
      <c r="J140" s="624"/>
      <c r="K140" s="624"/>
      <c r="L140" s="47" t="s">
        <v>27</v>
      </c>
      <c r="M140" s="46" t="s">
        <v>52</v>
      </c>
      <c r="N140" s="48" t="s">
        <v>44</v>
      </c>
      <c r="O140" s="172" t="s">
        <v>42</v>
      </c>
      <c r="P140" s="60" t="s">
        <v>53</v>
      </c>
      <c r="Q140" s="46" t="s">
        <v>54</v>
      </c>
      <c r="R140" s="624" t="s">
        <v>40</v>
      </c>
      <c r="S140" s="625"/>
      <c r="T140" s="27"/>
    </row>
    <row r="141" spans="1:20" ht="99.9" customHeight="1" thickBot="1">
      <c r="A141" s="27"/>
      <c r="B141" s="587" t="str">
        <f>Legend!B96</f>
        <v>2.1. Meeting requirements in SOW</v>
      </c>
      <c r="C141" s="588"/>
      <c r="D141" s="613" t="str">
        <f>Legend!E96</f>
        <v>2.1.9. Leveraging</v>
      </c>
      <c r="E141" s="614"/>
      <c r="F141" s="639" t="s">
        <v>63</v>
      </c>
      <c r="G141" s="640"/>
      <c r="H141" s="640"/>
      <c r="I141" s="640"/>
      <c r="J141" s="640"/>
      <c r="K141" s="641"/>
      <c r="L141" s="49"/>
      <c r="M141" s="50"/>
      <c r="N141" s="51"/>
      <c r="O141" s="61" t="str">
        <f>IF(AND(M141&gt;1,M143&lt;=1,M144=0,M145=0),"Outstanding","Not Outstanding")</f>
        <v>Not Outstanding</v>
      </c>
      <c r="P141" s="62" t="str">
        <f>IF(O141="Outstanding","80-100","N/A")</f>
        <v>N/A</v>
      </c>
      <c r="Q141" s="137"/>
      <c r="R141" s="140" t="s">
        <v>168</v>
      </c>
      <c r="S141" s="202" t="s">
        <v>45</v>
      </c>
      <c r="T141" s="27"/>
    </row>
    <row r="142" spans="1:20" ht="99.9" customHeight="1">
      <c r="A142" s="27"/>
      <c r="B142" s="573" t="s">
        <v>17</v>
      </c>
      <c r="C142" s="575" t="str">
        <f>Legend!J96</f>
        <v>{Insert Description}</v>
      </c>
      <c r="D142" s="576"/>
      <c r="E142" s="577"/>
      <c r="F142" s="642" t="s">
        <v>213</v>
      </c>
      <c r="G142" s="643"/>
      <c r="H142" s="644"/>
      <c r="I142" s="644"/>
      <c r="J142" s="644"/>
      <c r="K142" s="644"/>
      <c r="L142" s="52"/>
      <c r="M142" s="53"/>
      <c r="N142" s="40"/>
      <c r="O142" s="63" t="str">
        <f>IF(AND(M141&gt;=1,M144=0,M145=0),"Good","Not Good")</f>
        <v>Not Good</v>
      </c>
      <c r="P142" s="64" t="str">
        <f>IF(O142="Good","60-79","N/A")</f>
        <v>N/A</v>
      </c>
      <c r="Q142" s="44"/>
      <c r="R142" s="141" t="s">
        <v>46</v>
      </c>
      <c r="S142" s="203" t="s">
        <v>47</v>
      </c>
      <c r="T142" s="27"/>
    </row>
    <row r="143" spans="1:20" ht="99.9" customHeight="1">
      <c r="A143" s="27"/>
      <c r="B143" s="574"/>
      <c r="C143" s="578"/>
      <c r="D143" s="579"/>
      <c r="E143" s="580"/>
      <c r="F143" s="642" t="s">
        <v>64</v>
      </c>
      <c r="G143" s="643"/>
      <c r="H143" s="644"/>
      <c r="I143" s="644"/>
      <c r="J143" s="644"/>
      <c r="K143" s="644"/>
      <c r="L143" s="52"/>
      <c r="M143" s="53"/>
      <c r="N143" s="40"/>
      <c r="O143" s="63" t="str">
        <f>IF(AND(M144=0,M145=0),"Acceptable","Not Acceptable")</f>
        <v>Acceptable</v>
      </c>
      <c r="P143" s="64" t="str">
        <f>IF(O143="Acceptable","40-59","N/A")</f>
        <v>40-59</v>
      </c>
      <c r="Q143" s="44"/>
      <c r="R143" s="142" t="s">
        <v>48</v>
      </c>
      <c r="S143" s="204" t="s">
        <v>49</v>
      </c>
      <c r="T143" s="27"/>
    </row>
    <row r="144" spans="1:20" ht="99.9" customHeight="1" thickBot="1">
      <c r="A144" s="27"/>
      <c r="B144" s="574"/>
      <c r="C144" s="581"/>
      <c r="D144" s="582"/>
      <c r="E144" s="583"/>
      <c r="F144" s="642" t="s">
        <v>65</v>
      </c>
      <c r="G144" s="643"/>
      <c r="H144" s="644"/>
      <c r="I144" s="644"/>
      <c r="J144" s="644"/>
      <c r="K144" s="644"/>
      <c r="L144" s="52"/>
      <c r="M144" s="53"/>
      <c r="N144" s="41"/>
      <c r="O144" s="63" t="str">
        <f>IF(OR(AND(M144&gt;=0,M145=1),AND(M144&gt;0,M145=0)),"Marginal","Not Marginal")</f>
        <v>Not Marginal</v>
      </c>
      <c r="P144" s="64" t="str">
        <f>IF(O144="Marginal","20-39","N/A")</f>
        <v>N/A</v>
      </c>
      <c r="Q144" s="44"/>
      <c r="R144" s="143" t="s">
        <v>58</v>
      </c>
      <c r="S144" s="205" t="s">
        <v>50</v>
      </c>
      <c r="T144" s="27"/>
    </row>
    <row r="145" spans="1:20" ht="99.9" customHeight="1" thickBot="1">
      <c r="A145" s="27"/>
      <c r="B145" s="230" t="s">
        <v>177</v>
      </c>
      <c r="C145" s="584" t="str">
        <f>Legend!S96</f>
        <v>{Insert Questions to Consider}</v>
      </c>
      <c r="D145" s="585"/>
      <c r="E145" s="586"/>
      <c r="F145" s="620" t="s">
        <v>66</v>
      </c>
      <c r="G145" s="621"/>
      <c r="H145" s="622"/>
      <c r="I145" s="622"/>
      <c r="J145" s="622"/>
      <c r="K145" s="622"/>
      <c r="L145" s="54"/>
      <c r="M145" s="55"/>
      <c r="N145" s="56"/>
      <c r="O145" s="65" t="str">
        <f>IF(AND(M145&gt;=1),"Unacceptable","Not Unacceptable")</f>
        <v>Not Unacceptable</v>
      </c>
      <c r="P145" s="66" t="str">
        <f>IF(O145="Unacceptable","0-19","N/A")</f>
        <v>N/A</v>
      </c>
      <c r="Q145" s="45"/>
      <c r="R145" s="144" t="s">
        <v>51</v>
      </c>
      <c r="S145" s="206" t="s">
        <v>152</v>
      </c>
      <c r="T145" s="27"/>
    </row>
    <row r="146" spans="1:20" ht="20.100000000000001" customHeight="1" thickBot="1">
      <c r="A146" s="27"/>
      <c r="B146" s="592" t="s">
        <v>43</v>
      </c>
      <c r="C146" s="623"/>
      <c r="D146" s="623"/>
      <c r="E146" s="623"/>
      <c r="F146" s="623"/>
      <c r="G146" s="623"/>
      <c r="H146" s="623"/>
      <c r="I146" s="623"/>
      <c r="J146" s="623"/>
      <c r="K146" s="623"/>
      <c r="L146" s="623"/>
      <c r="M146" s="623"/>
      <c r="N146" s="623"/>
      <c r="O146" s="623"/>
      <c r="P146" s="623"/>
      <c r="Q146" s="57" t="str">
        <f>IF(AND(Q141="",Q142="",Q143="",Q144="",Q145=""),"",SUM(Q141:Q145))</f>
        <v/>
      </c>
      <c r="R146" s="624"/>
      <c r="S146" s="625"/>
      <c r="T146" s="27"/>
    </row>
    <row r="147" spans="1:20" ht="99.9" customHeight="1">
      <c r="A147" s="27"/>
      <c r="B147" s="615" t="s">
        <v>83</v>
      </c>
      <c r="C147" s="616"/>
      <c r="D147" s="631" t="s">
        <v>55</v>
      </c>
      <c r="E147" s="632"/>
      <c r="F147" s="632"/>
      <c r="G147" s="632"/>
      <c r="H147" s="632"/>
      <c r="I147" s="632"/>
      <c r="J147" s="632"/>
      <c r="K147" s="632"/>
      <c r="L147" s="632"/>
      <c r="M147" s="633"/>
      <c r="N147" s="626"/>
      <c r="O147" s="627"/>
      <c r="P147" s="627"/>
      <c r="Q147" s="627"/>
      <c r="R147" s="627"/>
      <c r="S147" s="628"/>
      <c r="T147" s="27"/>
    </row>
    <row r="148" spans="1:20" ht="99.9" customHeight="1" thickBot="1">
      <c r="A148" s="27"/>
      <c r="B148" s="629"/>
      <c r="C148" s="630"/>
      <c r="D148" s="634" t="s">
        <v>56</v>
      </c>
      <c r="E148" s="635"/>
      <c r="F148" s="635"/>
      <c r="G148" s="635"/>
      <c r="H148" s="635"/>
      <c r="I148" s="635"/>
      <c r="J148" s="635"/>
      <c r="K148" s="635"/>
      <c r="L148" s="635"/>
      <c r="M148" s="636"/>
      <c r="N148" s="617"/>
      <c r="O148" s="618"/>
      <c r="P148" s="618"/>
      <c r="Q148" s="618"/>
      <c r="R148" s="618"/>
      <c r="S148" s="619"/>
      <c r="T148" s="27"/>
    </row>
    <row r="149" spans="1:20" ht="12.75" customHeight="1">
      <c r="A149" s="27"/>
      <c r="B149" s="592"/>
      <c r="C149" s="593"/>
      <c r="D149" s="593"/>
      <c r="E149" s="593"/>
      <c r="F149" s="593"/>
      <c r="G149" s="593"/>
      <c r="H149" s="593"/>
      <c r="I149" s="593"/>
      <c r="J149" s="593"/>
      <c r="K149" s="593"/>
      <c r="L149" s="593"/>
      <c r="M149" s="593"/>
      <c r="N149" s="593"/>
      <c r="O149" s="593"/>
      <c r="P149" s="593"/>
      <c r="Q149" s="593"/>
      <c r="R149" s="593"/>
      <c r="S149" s="593"/>
      <c r="T149" s="27"/>
    </row>
    <row r="150" spans="1:20" ht="12.75" customHeight="1" thickBot="1">
      <c r="A150" s="27"/>
      <c r="B150" s="27"/>
      <c r="C150" s="27"/>
      <c r="D150" s="27"/>
      <c r="E150" s="27"/>
      <c r="F150" s="27"/>
      <c r="G150" s="27"/>
      <c r="H150" s="27"/>
      <c r="I150" s="27"/>
      <c r="J150" s="27"/>
      <c r="K150" s="27"/>
      <c r="L150" s="27"/>
      <c r="M150" s="27"/>
      <c r="N150" s="27"/>
      <c r="O150" s="27"/>
      <c r="P150" s="27"/>
      <c r="Q150" s="27"/>
      <c r="R150" s="27"/>
      <c r="S150" s="27"/>
      <c r="T150" s="27"/>
    </row>
    <row r="151" spans="1:20" ht="20.100000000000001" customHeight="1" thickBot="1">
      <c r="A151" s="27"/>
      <c r="B151" s="659" t="s">
        <v>113</v>
      </c>
      <c r="C151" s="660"/>
      <c r="D151" s="660"/>
      <c r="E151" s="660"/>
      <c r="F151" s="660"/>
      <c r="G151" s="660"/>
      <c r="H151" s="660"/>
      <c r="I151" s="660"/>
      <c r="J151" s="660"/>
      <c r="K151" s="660"/>
      <c r="L151" s="660"/>
      <c r="M151" s="660"/>
      <c r="N151" s="660"/>
      <c r="O151" s="660"/>
      <c r="P151" s="660"/>
      <c r="Q151" s="660"/>
      <c r="R151" s="660"/>
      <c r="S151" s="661"/>
      <c r="T151" s="27"/>
    </row>
    <row r="152" spans="1:20" ht="12.75" customHeight="1" thickBot="1">
      <c r="A152" s="27"/>
      <c r="B152" s="27"/>
      <c r="C152" s="27"/>
      <c r="D152" s="27"/>
      <c r="E152" s="27"/>
      <c r="F152" s="27"/>
      <c r="G152" s="27"/>
      <c r="H152" s="27"/>
      <c r="I152" s="27"/>
      <c r="J152" s="27"/>
      <c r="K152" s="27"/>
      <c r="L152" s="27"/>
      <c r="M152" s="27"/>
      <c r="N152" s="27"/>
      <c r="O152" s="27"/>
      <c r="P152" s="27"/>
      <c r="Q152" s="27"/>
      <c r="R152" s="27"/>
      <c r="S152" s="27"/>
      <c r="T152" s="27"/>
    </row>
    <row r="153" spans="1:20" ht="51" customHeight="1" thickBot="1">
      <c r="A153" s="27"/>
      <c r="B153" s="609" t="s">
        <v>38</v>
      </c>
      <c r="C153" s="610"/>
      <c r="D153" s="656" t="s">
        <v>114</v>
      </c>
      <c r="E153" s="657"/>
      <c r="F153" s="624" t="s">
        <v>223</v>
      </c>
      <c r="G153" s="624"/>
      <c r="H153" s="624"/>
      <c r="I153" s="624"/>
      <c r="J153" s="624"/>
      <c r="K153" s="624"/>
      <c r="L153" s="47" t="s">
        <v>27</v>
      </c>
      <c r="M153" s="46" t="s">
        <v>52</v>
      </c>
      <c r="N153" s="48" t="s">
        <v>44</v>
      </c>
      <c r="O153" s="172" t="s">
        <v>42</v>
      </c>
      <c r="P153" s="60" t="s">
        <v>53</v>
      </c>
      <c r="Q153" s="46" t="s">
        <v>54</v>
      </c>
      <c r="R153" s="624" t="s">
        <v>40</v>
      </c>
      <c r="S153" s="625"/>
      <c r="T153" s="27"/>
    </row>
    <row r="154" spans="1:20" ht="99.9" customHeight="1" thickBot="1">
      <c r="A154" s="27"/>
      <c r="B154" s="587" t="str">
        <f>Legend!B97</f>
        <v>2.1. Meeting requirements in SOW</v>
      </c>
      <c r="C154" s="588"/>
      <c r="D154" s="613" t="str">
        <f>Legend!E97</f>
        <v>{Insert Element)</v>
      </c>
      <c r="E154" s="614"/>
      <c r="F154" s="639" t="s">
        <v>63</v>
      </c>
      <c r="G154" s="640"/>
      <c r="H154" s="640"/>
      <c r="I154" s="640"/>
      <c r="J154" s="640"/>
      <c r="K154" s="641"/>
      <c r="L154" s="49"/>
      <c r="M154" s="50"/>
      <c r="N154" s="51"/>
      <c r="O154" s="61" t="str">
        <f>IF(AND(M154&gt;1,M156&lt;=1,M157=0,M158=0),"Outstanding","Not Outstanding")</f>
        <v>Not Outstanding</v>
      </c>
      <c r="P154" s="62" t="str">
        <f>IF(O154="Outstanding","80-100","N/A")</f>
        <v>N/A</v>
      </c>
      <c r="Q154" s="137"/>
      <c r="R154" s="140" t="s">
        <v>168</v>
      </c>
      <c r="S154" s="67" t="s">
        <v>45</v>
      </c>
      <c r="T154" s="27"/>
    </row>
    <row r="155" spans="1:20" ht="99.9" customHeight="1">
      <c r="A155" s="27"/>
      <c r="B155" s="573" t="s">
        <v>17</v>
      </c>
      <c r="C155" s="575" t="str">
        <f>Legend!J97</f>
        <v>{Insert Description}</v>
      </c>
      <c r="D155" s="576"/>
      <c r="E155" s="577"/>
      <c r="F155" s="642" t="s">
        <v>213</v>
      </c>
      <c r="G155" s="643"/>
      <c r="H155" s="644"/>
      <c r="I155" s="644"/>
      <c r="J155" s="644"/>
      <c r="K155" s="644"/>
      <c r="L155" s="52"/>
      <c r="M155" s="53"/>
      <c r="N155" s="40"/>
      <c r="O155" s="63" t="str">
        <f>IF(AND(M154&gt;=1,M157=0,M158=0),"Good","Not Good")</f>
        <v>Not Good</v>
      </c>
      <c r="P155" s="64" t="str">
        <f>IF(O155="Good","60-79","N/A")</f>
        <v>N/A</v>
      </c>
      <c r="Q155" s="44"/>
      <c r="R155" s="141" t="s">
        <v>46</v>
      </c>
      <c r="S155" s="17" t="s">
        <v>47</v>
      </c>
      <c r="T155" s="27"/>
    </row>
    <row r="156" spans="1:20" ht="99.9" customHeight="1">
      <c r="A156" s="27"/>
      <c r="B156" s="574"/>
      <c r="C156" s="578"/>
      <c r="D156" s="579"/>
      <c r="E156" s="580"/>
      <c r="F156" s="642" t="s">
        <v>64</v>
      </c>
      <c r="G156" s="643"/>
      <c r="H156" s="644"/>
      <c r="I156" s="644"/>
      <c r="J156" s="644"/>
      <c r="K156" s="644"/>
      <c r="L156" s="52"/>
      <c r="M156" s="53"/>
      <c r="N156" s="40"/>
      <c r="O156" s="63" t="str">
        <f>IF(AND(M157=0,M158=0),"Acceptable","Not Acceptable")</f>
        <v>Acceptable</v>
      </c>
      <c r="P156" s="64" t="str">
        <f>IF(O156="Acceptable","40-59","N/A")</f>
        <v>40-59</v>
      </c>
      <c r="Q156" s="44"/>
      <c r="R156" s="142" t="s">
        <v>48</v>
      </c>
      <c r="S156" s="18" t="s">
        <v>49</v>
      </c>
      <c r="T156" s="27"/>
    </row>
    <row r="157" spans="1:20" ht="99.9" customHeight="1" thickBot="1">
      <c r="A157" s="27"/>
      <c r="B157" s="574"/>
      <c r="C157" s="581"/>
      <c r="D157" s="582"/>
      <c r="E157" s="583"/>
      <c r="F157" s="642" t="s">
        <v>65</v>
      </c>
      <c r="G157" s="643"/>
      <c r="H157" s="644"/>
      <c r="I157" s="644"/>
      <c r="J157" s="644"/>
      <c r="K157" s="644"/>
      <c r="L157" s="52"/>
      <c r="M157" s="53"/>
      <c r="N157" s="41"/>
      <c r="O157" s="63" t="str">
        <f>IF(OR(AND(M157&gt;=0,M158=1),AND(M157&gt;0,M158=0)),"Marginal","Not Marginal")</f>
        <v>Not Marginal</v>
      </c>
      <c r="P157" s="64" t="str">
        <f>IF(O157="Marginal","20-39","N/A")</f>
        <v>N/A</v>
      </c>
      <c r="Q157" s="44"/>
      <c r="R157" s="143" t="s">
        <v>58</v>
      </c>
      <c r="S157" s="19" t="s">
        <v>50</v>
      </c>
      <c r="T157" s="27"/>
    </row>
    <row r="158" spans="1:20" ht="99.9" customHeight="1" thickBot="1">
      <c r="A158" s="27"/>
      <c r="B158" s="230" t="s">
        <v>177</v>
      </c>
      <c r="C158" s="584" t="str">
        <f>Legend!S97</f>
        <v>{Insert Questions to Consider}</v>
      </c>
      <c r="D158" s="585"/>
      <c r="E158" s="586"/>
      <c r="F158" s="620" t="s">
        <v>66</v>
      </c>
      <c r="G158" s="621"/>
      <c r="H158" s="622"/>
      <c r="I158" s="622"/>
      <c r="J158" s="622"/>
      <c r="K158" s="622"/>
      <c r="L158" s="54"/>
      <c r="M158" s="55"/>
      <c r="N158" s="56"/>
      <c r="O158" s="65" t="str">
        <f>IF(AND(M158&gt;=1),"Unacceptable","Not Unacceptable")</f>
        <v>Not Unacceptable</v>
      </c>
      <c r="P158" s="66" t="str">
        <f>IF(O158="Unacceptable","0-19","N/A")</f>
        <v>N/A</v>
      </c>
      <c r="Q158" s="45"/>
      <c r="R158" s="144" t="s">
        <v>51</v>
      </c>
      <c r="S158" s="68" t="s">
        <v>152</v>
      </c>
      <c r="T158" s="27"/>
    </row>
    <row r="159" spans="1:20" ht="20.100000000000001" customHeight="1" thickBot="1">
      <c r="A159" s="27"/>
      <c r="B159" s="592" t="s">
        <v>43</v>
      </c>
      <c r="C159" s="623"/>
      <c r="D159" s="623"/>
      <c r="E159" s="623"/>
      <c r="F159" s="623"/>
      <c r="G159" s="623"/>
      <c r="H159" s="623"/>
      <c r="I159" s="623"/>
      <c r="J159" s="623"/>
      <c r="K159" s="623"/>
      <c r="L159" s="623"/>
      <c r="M159" s="623"/>
      <c r="N159" s="623"/>
      <c r="O159" s="623"/>
      <c r="P159" s="623"/>
      <c r="Q159" s="57" t="str">
        <f>IF(AND(Q154="",Q155="",Q156="",Q157="",Q158=""),"",SUM(Q154:Q158))</f>
        <v/>
      </c>
      <c r="R159" s="624"/>
      <c r="S159" s="625"/>
      <c r="T159" s="27"/>
    </row>
    <row r="160" spans="1:20" ht="99.9" customHeight="1">
      <c r="A160" s="27"/>
      <c r="B160" s="615" t="s">
        <v>83</v>
      </c>
      <c r="C160" s="616"/>
      <c r="D160" s="631" t="s">
        <v>55</v>
      </c>
      <c r="E160" s="632"/>
      <c r="F160" s="632"/>
      <c r="G160" s="632"/>
      <c r="H160" s="632"/>
      <c r="I160" s="632"/>
      <c r="J160" s="632"/>
      <c r="K160" s="632"/>
      <c r="L160" s="632"/>
      <c r="M160" s="633"/>
      <c r="N160" s="626"/>
      <c r="O160" s="627"/>
      <c r="P160" s="627"/>
      <c r="Q160" s="627"/>
      <c r="R160" s="627"/>
      <c r="S160" s="628"/>
      <c r="T160" s="27"/>
    </row>
    <row r="161" spans="1:20" ht="99.9" customHeight="1" thickBot="1">
      <c r="A161" s="27"/>
      <c r="B161" s="629"/>
      <c r="C161" s="630"/>
      <c r="D161" s="634" t="s">
        <v>56</v>
      </c>
      <c r="E161" s="635"/>
      <c r="F161" s="635"/>
      <c r="G161" s="635"/>
      <c r="H161" s="635"/>
      <c r="I161" s="635"/>
      <c r="J161" s="635"/>
      <c r="K161" s="635"/>
      <c r="L161" s="635"/>
      <c r="M161" s="636"/>
      <c r="N161" s="617"/>
      <c r="O161" s="618"/>
      <c r="P161" s="618"/>
      <c r="Q161" s="618"/>
      <c r="R161" s="618"/>
      <c r="S161" s="619"/>
      <c r="T161" s="27"/>
    </row>
    <row r="162" spans="1:20" ht="12.75" customHeight="1">
      <c r="A162" s="27"/>
      <c r="B162" s="592"/>
      <c r="C162" s="593"/>
      <c r="D162" s="593"/>
      <c r="E162" s="593"/>
      <c r="F162" s="593"/>
      <c r="G162" s="593"/>
      <c r="H162" s="593"/>
      <c r="I162" s="593"/>
      <c r="J162" s="593"/>
      <c r="K162" s="593"/>
      <c r="L162" s="593"/>
      <c r="M162" s="593"/>
      <c r="N162" s="593"/>
      <c r="O162" s="593"/>
      <c r="P162" s="593"/>
      <c r="Q162" s="593"/>
      <c r="R162" s="593"/>
      <c r="S162" s="593"/>
      <c r="T162" s="27"/>
    </row>
    <row r="163" spans="1:20" ht="12.75" customHeight="1" thickBot="1">
      <c r="A163" s="27"/>
      <c r="B163" s="27"/>
      <c r="C163" s="27"/>
      <c r="D163" s="27"/>
      <c r="E163" s="27"/>
      <c r="F163" s="27"/>
      <c r="G163" s="27"/>
      <c r="H163" s="27"/>
      <c r="I163" s="27"/>
      <c r="J163" s="27"/>
      <c r="K163" s="27"/>
      <c r="L163" s="27"/>
      <c r="M163" s="27"/>
      <c r="N163" s="27"/>
      <c r="O163" s="27"/>
      <c r="P163" s="27"/>
      <c r="Q163" s="27"/>
      <c r="R163" s="27"/>
      <c r="S163" s="27"/>
      <c r="T163" s="27"/>
    </row>
    <row r="164" spans="1:20" ht="20.100000000000001" customHeight="1" thickBot="1">
      <c r="A164" s="27"/>
      <c r="B164" s="659" t="s">
        <v>113</v>
      </c>
      <c r="C164" s="660"/>
      <c r="D164" s="660"/>
      <c r="E164" s="660"/>
      <c r="F164" s="660"/>
      <c r="G164" s="660"/>
      <c r="H164" s="660"/>
      <c r="I164" s="660"/>
      <c r="J164" s="660"/>
      <c r="K164" s="660"/>
      <c r="L164" s="660"/>
      <c r="M164" s="660"/>
      <c r="N164" s="660"/>
      <c r="O164" s="660"/>
      <c r="P164" s="660"/>
      <c r="Q164" s="660"/>
      <c r="R164" s="660"/>
      <c r="S164" s="661"/>
      <c r="T164" s="27"/>
    </row>
    <row r="165" spans="1:20" ht="12.75" customHeight="1" thickBot="1">
      <c r="A165" s="27"/>
      <c r="B165" s="27"/>
      <c r="C165" s="27"/>
      <c r="D165" s="27"/>
      <c r="E165" s="27"/>
      <c r="F165" s="27"/>
      <c r="G165" s="27"/>
      <c r="H165" s="27"/>
      <c r="I165" s="27"/>
      <c r="J165" s="27"/>
      <c r="K165" s="27"/>
      <c r="L165" s="27"/>
      <c r="M165" s="27"/>
      <c r="N165" s="27"/>
      <c r="O165" s="27"/>
      <c r="P165" s="27"/>
      <c r="Q165" s="27"/>
      <c r="R165" s="27"/>
      <c r="S165" s="27"/>
      <c r="T165" s="27"/>
    </row>
    <row r="166" spans="1:20" ht="53.25" customHeight="1" thickBot="1">
      <c r="A166" s="27"/>
      <c r="B166" s="609" t="s">
        <v>38</v>
      </c>
      <c r="C166" s="610"/>
      <c r="D166" s="656" t="s">
        <v>114</v>
      </c>
      <c r="E166" s="657"/>
      <c r="F166" s="624" t="s">
        <v>223</v>
      </c>
      <c r="G166" s="624"/>
      <c r="H166" s="624"/>
      <c r="I166" s="624"/>
      <c r="J166" s="624"/>
      <c r="K166" s="624"/>
      <c r="L166" s="47" t="s">
        <v>27</v>
      </c>
      <c r="M166" s="46" t="s">
        <v>52</v>
      </c>
      <c r="N166" s="48" t="s">
        <v>44</v>
      </c>
      <c r="O166" s="172" t="s">
        <v>42</v>
      </c>
      <c r="P166" s="60" t="s">
        <v>53</v>
      </c>
      <c r="Q166" s="46" t="s">
        <v>54</v>
      </c>
      <c r="R166" s="624" t="s">
        <v>40</v>
      </c>
      <c r="S166" s="625"/>
      <c r="T166" s="27"/>
    </row>
    <row r="167" spans="1:20" ht="99.9" customHeight="1" thickBot="1">
      <c r="A167" s="27"/>
      <c r="B167" s="587" t="str">
        <f>Legend!B98</f>
        <v>2.1. Meeting requirements in SOW</v>
      </c>
      <c r="C167" s="588"/>
      <c r="D167" s="613" t="str">
        <f>Legend!E98</f>
        <v>{Insert Element)</v>
      </c>
      <c r="E167" s="614"/>
      <c r="F167" s="639" t="s">
        <v>63</v>
      </c>
      <c r="G167" s="640"/>
      <c r="H167" s="640"/>
      <c r="I167" s="640"/>
      <c r="J167" s="640"/>
      <c r="K167" s="641"/>
      <c r="L167" s="49"/>
      <c r="M167" s="50"/>
      <c r="N167" s="51"/>
      <c r="O167" s="61" t="str">
        <f>IF(AND(M167&gt;1,M169&lt;=1,M170=0,M171=0),"Outstanding","Not Outstanding")</f>
        <v>Not Outstanding</v>
      </c>
      <c r="P167" s="62" t="str">
        <f>IF(O167="Outstanding","80-100","N/A")</f>
        <v>N/A</v>
      </c>
      <c r="Q167" s="137"/>
      <c r="R167" s="140" t="s">
        <v>168</v>
      </c>
      <c r="S167" s="67" t="s">
        <v>45</v>
      </c>
      <c r="T167" s="27"/>
    </row>
    <row r="168" spans="1:20" ht="99.9" customHeight="1">
      <c r="A168" s="27"/>
      <c r="B168" s="573" t="s">
        <v>17</v>
      </c>
      <c r="C168" s="575" t="str">
        <f>Legend!J98</f>
        <v>{Insert Description}</v>
      </c>
      <c r="D168" s="576"/>
      <c r="E168" s="577"/>
      <c r="F168" s="642" t="s">
        <v>213</v>
      </c>
      <c r="G168" s="643"/>
      <c r="H168" s="644"/>
      <c r="I168" s="644"/>
      <c r="J168" s="644"/>
      <c r="K168" s="644"/>
      <c r="L168" s="52"/>
      <c r="M168" s="53"/>
      <c r="N168" s="40"/>
      <c r="O168" s="63" t="str">
        <f>IF(AND(M167&gt;=1,M170=0,M171=0),"Good","Not Good")</f>
        <v>Not Good</v>
      </c>
      <c r="P168" s="64" t="str">
        <f>IF(O168="Good","60-79","N/A")</f>
        <v>N/A</v>
      </c>
      <c r="Q168" s="44"/>
      <c r="R168" s="141" t="s">
        <v>46</v>
      </c>
      <c r="S168" s="17" t="s">
        <v>47</v>
      </c>
      <c r="T168" s="27"/>
    </row>
    <row r="169" spans="1:20" ht="99.9" customHeight="1">
      <c r="A169" s="27"/>
      <c r="B169" s="574"/>
      <c r="C169" s="578"/>
      <c r="D169" s="579"/>
      <c r="E169" s="580"/>
      <c r="F169" s="642" t="s">
        <v>64</v>
      </c>
      <c r="G169" s="643"/>
      <c r="H169" s="644"/>
      <c r="I169" s="644"/>
      <c r="J169" s="644"/>
      <c r="K169" s="644"/>
      <c r="L169" s="52"/>
      <c r="M169" s="53"/>
      <c r="N169" s="40"/>
      <c r="O169" s="63" t="str">
        <f>IF(AND(M170=0,M171=0),"Acceptable","Not Acceptable")</f>
        <v>Acceptable</v>
      </c>
      <c r="P169" s="64" t="str">
        <f>IF(O169="Acceptable","40-59","N/A")</f>
        <v>40-59</v>
      </c>
      <c r="Q169" s="44"/>
      <c r="R169" s="142" t="s">
        <v>48</v>
      </c>
      <c r="S169" s="18" t="s">
        <v>49</v>
      </c>
      <c r="T169" s="27"/>
    </row>
    <row r="170" spans="1:20" ht="99.9" customHeight="1" thickBot="1">
      <c r="A170" s="27"/>
      <c r="B170" s="574"/>
      <c r="C170" s="581"/>
      <c r="D170" s="582"/>
      <c r="E170" s="583"/>
      <c r="F170" s="642" t="s">
        <v>65</v>
      </c>
      <c r="G170" s="643"/>
      <c r="H170" s="644"/>
      <c r="I170" s="644"/>
      <c r="J170" s="644"/>
      <c r="K170" s="644"/>
      <c r="L170" s="52"/>
      <c r="M170" s="53"/>
      <c r="N170" s="41"/>
      <c r="O170" s="63" t="str">
        <f>IF(OR(AND(M170&gt;=0,M171=1),AND(M170&gt;0,M171=0)),"Marginal","Not Marginal")</f>
        <v>Not Marginal</v>
      </c>
      <c r="P170" s="64" t="str">
        <f>IF(O170="Marginal","20-39","N/A")</f>
        <v>N/A</v>
      </c>
      <c r="Q170" s="44"/>
      <c r="R170" s="143" t="s">
        <v>58</v>
      </c>
      <c r="S170" s="19" t="s">
        <v>50</v>
      </c>
      <c r="T170" s="27"/>
    </row>
    <row r="171" spans="1:20" ht="99.9" customHeight="1" thickBot="1">
      <c r="A171" s="27"/>
      <c r="B171" s="230" t="s">
        <v>177</v>
      </c>
      <c r="C171" s="584" t="str">
        <f>Legend!S98</f>
        <v>{Insert Questions to Consider}</v>
      </c>
      <c r="D171" s="585"/>
      <c r="E171" s="586"/>
      <c r="F171" s="620" t="s">
        <v>66</v>
      </c>
      <c r="G171" s="621"/>
      <c r="H171" s="622"/>
      <c r="I171" s="622"/>
      <c r="J171" s="622"/>
      <c r="K171" s="622"/>
      <c r="L171" s="54"/>
      <c r="M171" s="55"/>
      <c r="N171" s="56"/>
      <c r="O171" s="65" t="str">
        <f>IF(AND(M171&gt;=1),"Unacceptable","Not Unacceptable")</f>
        <v>Not Unacceptable</v>
      </c>
      <c r="P171" s="66" t="str">
        <f>IF(O171="Unacceptable","0-19","N/A")</f>
        <v>N/A</v>
      </c>
      <c r="Q171" s="45"/>
      <c r="R171" s="144" t="s">
        <v>51</v>
      </c>
      <c r="S171" s="68" t="s">
        <v>152</v>
      </c>
      <c r="T171" s="27"/>
    </row>
    <row r="172" spans="1:20" ht="20.100000000000001" customHeight="1" thickBot="1">
      <c r="A172" s="27"/>
      <c r="B172" s="592" t="s">
        <v>43</v>
      </c>
      <c r="C172" s="623"/>
      <c r="D172" s="623"/>
      <c r="E172" s="623"/>
      <c r="F172" s="623"/>
      <c r="G172" s="623"/>
      <c r="H172" s="623"/>
      <c r="I172" s="623"/>
      <c r="J172" s="623"/>
      <c r="K172" s="623"/>
      <c r="L172" s="623"/>
      <c r="M172" s="623"/>
      <c r="N172" s="623"/>
      <c r="O172" s="623"/>
      <c r="P172" s="623"/>
      <c r="Q172" s="57" t="str">
        <f>IF(AND(Q167="",Q168="",Q169="",Q170="",Q171=""),"",SUM(Q167:Q171))</f>
        <v/>
      </c>
      <c r="R172" s="624"/>
      <c r="S172" s="625"/>
      <c r="T172" s="27"/>
    </row>
    <row r="173" spans="1:20" ht="99.9" customHeight="1">
      <c r="A173" s="27"/>
      <c r="B173" s="615" t="s">
        <v>83</v>
      </c>
      <c r="C173" s="616"/>
      <c r="D173" s="631" t="s">
        <v>55</v>
      </c>
      <c r="E173" s="632"/>
      <c r="F173" s="632"/>
      <c r="G173" s="632"/>
      <c r="H173" s="632"/>
      <c r="I173" s="632"/>
      <c r="J173" s="632"/>
      <c r="K173" s="632"/>
      <c r="L173" s="632"/>
      <c r="M173" s="633"/>
      <c r="N173" s="626"/>
      <c r="O173" s="627"/>
      <c r="P173" s="627"/>
      <c r="Q173" s="627"/>
      <c r="R173" s="627"/>
      <c r="S173" s="628"/>
      <c r="T173" s="27"/>
    </row>
    <row r="174" spans="1:20" ht="99.9" customHeight="1" thickBot="1">
      <c r="A174" s="27"/>
      <c r="B174" s="629"/>
      <c r="C174" s="630"/>
      <c r="D174" s="634" t="s">
        <v>56</v>
      </c>
      <c r="E174" s="635"/>
      <c r="F174" s="635"/>
      <c r="G174" s="635"/>
      <c r="H174" s="635"/>
      <c r="I174" s="635"/>
      <c r="J174" s="635"/>
      <c r="K174" s="635"/>
      <c r="L174" s="635"/>
      <c r="M174" s="636"/>
      <c r="N174" s="617"/>
      <c r="O174" s="618"/>
      <c r="P174" s="618"/>
      <c r="Q174" s="618"/>
      <c r="R174" s="618"/>
      <c r="S174" s="619"/>
      <c r="T174" s="27"/>
    </row>
    <row r="175" spans="1:20" ht="12.75" customHeight="1">
      <c r="A175" s="27"/>
      <c r="B175" s="592"/>
      <c r="C175" s="593"/>
      <c r="D175" s="593"/>
      <c r="E175" s="593"/>
      <c r="F175" s="593"/>
      <c r="G175" s="593"/>
      <c r="H175" s="593"/>
      <c r="I175" s="593"/>
      <c r="J175" s="593"/>
      <c r="K175" s="593"/>
      <c r="L175" s="593"/>
      <c r="M175" s="593"/>
      <c r="N175" s="593"/>
      <c r="O175" s="593"/>
      <c r="P175" s="593"/>
      <c r="Q175" s="593"/>
      <c r="R175" s="593"/>
      <c r="S175" s="593"/>
      <c r="T175" s="27"/>
    </row>
    <row r="176" spans="1:20" ht="12.75" customHeight="1" thickBot="1">
      <c r="A176" s="27"/>
      <c r="B176" s="27"/>
      <c r="C176" s="27"/>
      <c r="D176" s="27"/>
      <c r="E176" s="27"/>
      <c r="F176" s="27"/>
      <c r="G176" s="27"/>
      <c r="H176" s="27"/>
      <c r="I176" s="27"/>
      <c r="J176" s="27"/>
      <c r="K176" s="27"/>
      <c r="L176" s="27"/>
      <c r="M176" s="27"/>
      <c r="N176" s="27"/>
      <c r="O176" s="27"/>
      <c r="P176" s="27"/>
      <c r="Q176" s="27"/>
      <c r="R176" s="27"/>
      <c r="S176" s="27"/>
      <c r="T176" s="27"/>
    </row>
    <row r="177" spans="1:20" ht="20.100000000000001" customHeight="1" thickBot="1">
      <c r="A177" s="27"/>
      <c r="B177" s="659" t="s">
        <v>113</v>
      </c>
      <c r="C177" s="660"/>
      <c r="D177" s="660"/>
      <c r="E177" s="660"/>
      <c r="F177" s="660"/>
      <c r="G177" s="660"/>
      <c r="H177" s="660"/>
      <c r="I177" s="660"/>
      <c r="J177" s="660"/>
      <c r="K177" s="660"/>
      <c r="L177" s="660"/>
      <c r="M177" s="660"/>
      <c r="N177" s="660"/>
      <c r="O177" s="660"/>
      <c r="P177" s="660"/>
      <c r="Q177" s="660"/>
      <c r="R177" s="660"/>
      <c r="S177" s="661"/>
      <c r="T177" s="27"/>
    </row>
    <row r="178" spans="1:20" ht="12.75" customHeight="1" thickBot="1">
      <c r="A178" s="27"/>
      <c r="B178" s="27"/>
      <c r="C178" s="27"/>
      <c r="D178" s="27"/>
      <c r="E178" s="27"/>
      <c r="F178" s="27"/>
      <c r="G178" s="27"/>
      <c r="H178" s="27"/>
      <c r="I178" s="27"/>
      <c r="J178" s="27"/>
      <c r="K178" s="27"/>
      <c r="L178" s="27"/>
      <c r="M178" s="27"/>
      <c r="N178" s="27"/>
      <c r="O178" s="27"/>
      <c r="P178" s="27"/>
      <c r="Q178" s="27"/>
      <c r="R178" s="27"/>
      <c r="S178" s="27"/>
      <c r="T178" s="27"/>
    </row>
    <row r="179" spans="1:20" ht="51.75" customHeight="1" thickBot="1">
      <c r="A179" s="27"/>
      <c r="B179" s="609" t="s">
        <v>38</v>
      </c>
      <c r="C179" s="610"/>
      <c r="D179" s="656" t="s">
        <v>114</v>
      </c>
      <c r="E179" s="657"/>
      <c r="F179" s="624" t="s">
        <v>223</v>
      </c>
      <c r="G179" s="624"/>
      <c r="H179" s="624"/>
      <c r="I179" s="624"/>
      <c r="J179" s="624"/>
      <c r="K179" s="624"/>
      <c r="L179" s="47" t="s">
        <v>27</v>
      </c>
      <c r="M179" s="46" t="s">
        <v>52</v>
      </c>
      <c r="N179" s="48" t="s">
        <v>44</v>
      </c>
      <c r="O179" s="172" t="s">
        <v>42</v>
      </c>
      <c r="P179" s="60" t="s">
        <v>53</v>
      </c>
      <c r="Q179" s="46" t="s">
        <v>54</v>
      </c>
      <c r="R179" s="624" t="s">
        <v>40</v>
      </c>
      <c r="S179" s="625"/>
      <c r="T179" s="27"/>
    </row>
    <row r="180" spans="1:20" ht="99.9" customHeight="1" thickBot="1">
      <c r="A180" s="27"/>
      <c r="B180" s="637" t="str">
        <f>Legend!B99</f>
        <v>2.1. Meeting requirements in SOW</v>
      </c>
      <c r="C180" s="638"/>
      <c r="D180" s="613" t="str">
        <f>Legend!E99</f>
        <v>{Insert Element)</v>
      </c>
      <c r="E180" s="614"/>
      <c r="F180" s="639" t="s">
        <v>63</v>
      </c>
      <c r="G180" s="640"/>
      <c r="H180" s="640"/>
      <c r="I180" s="640"/>
      <c r="J180" s="640"/>
      <c r="K180" s="641"/>
      <c r="L180" s="49"/>
      <c r="M180" s="50"/>
      <c r="N180" s="51"/>
      <c r="O180" s="61" t="str">
        <f>IF(AND(M180&gt;1,M182&lt;=1,M183=0,M184=0),"Outstanding","Not Outstanding")</f>
        <v>Not Outstanding</v>
      </c>
      <c r="P180" s="62" t="str">
        <f>IF(O180="Outstanding","80-100","N/A")</f>
        <v>N/A</v>
      </c>
      <c r="Q180" s="137"/>
      <c r="R180" s="140" t="s">
        <v>168</v>
      </c>
      <c r="S180" s="67" t="s">
        <v>45</v>
      </c>
      <c r="T180" s="27"/>
    </row>
    <row r="181" spans="1:20" ht="99.9" customHeight="1">
      <c r="A181" s="27"/>
      <c r="B181" s="573" t="s">
        <v>17</v>
      </c>
      <c r="C181" s="575" t="str">
        <f>Legend!J99</f>
        <v>{Insert Description}</v>
      </c>
      <c r="D181" s="576"/>
      <c r="E181" s="577"/>
      <c r="F181" s="642" t="s">
        <v>213</v>
      </c>
      <c r="G181" s="643"/>
      <c r="H181" s="644"/>
      <c r="I181" s="644"/>
      <c r="J181" s="644"/>
      <c r="K181" s="644"/>
      <c r="L181" s="52"/>
      <c r="M181" s="53"/>
      <c r="N181" s="40"/>
      <c r="O181" s="63" t="str">
        <f>IF(AND(M180&gt;=1,M183=0,M184=0),"Good","Not Good")</f>
        <v>Not Good</v>
      </c>
      <c r="P181" s="64" t="str">
        <f>IF(O181="Good","60-79","N/A")</f>
        <v>N/A</v>
      </c>
      <c r="Q181" s="44"/>
      <c r="R181" s="141" t="s">
        <v>46</v>
      </c>
      <c r="S181" s="17" t="s">
        <v>47</v>
      </c>
      <c r="T181" s="27"/>
    </row>
    <row r="182" spans="1:20" ht="99.9" customHeight="1">
      <c r="A182" s="27"/>
      <c r="B182" s="574"/>
      <c r="C182" s="578"/>
      <c r="D182" s="579"/>
      <c r="E182" s="580"/>
      <c r="F182" s="642" t="s">
        <v>64</v>
      </c>
      <c r="G182" s="643"/>
      <c r="H182" s="644"/>
      <c r="I182" s="644"/>
      <c r="J182" s="644"/>
      <c r="K182" s="644"/>
      <c r="L182" s="52"/>
      <c r="M182" s="53"/>
      <c r="N182" s="40"/>
      <c r="O182" s="63" t="str">
        <f>IF(AND(M183=0,M184=0),"Acceptable","Not Acceptable")</f>
        <v>Acceptable</v>
      </c>
      <c r="P182" s="64" t="str">
        <f>IF(O182="Acceptable","40-59","N/A")</f>
        <v>40-59</v>
      </c>
      <c r="Q182" s="44"/>
      <c r="R182" s="142" t="s">
        <v>48</v>
      </c>
      <c r="S182" s="18" t="s">
        <v>49</v>
      </c>
      <c r="T182" s="27"/>
    </row>
    <row r="183" spans="1:20" ht="99.9" customHeight="1" thickBot="1">
      <c r="A183" s="27"/>
      <c r="B183" s="574"/>
      <c r="C183" s="581"/>
      <c r="D183" s="582"/>
      <c r="E183" s="583"/>
      <c r="F183" s="642" t="s">
        <v>65</v>
      </c>
      <c r="G183" s="643"/>
      <c r="H183" s="644"/>
      <c r="I183" s="644"/>
      <c r="J183" s="644"/>
      <c r="K183" s="644"/>
      <c r="L183" s="52"/>
      <c r="M183" s="53"/>
      <c r="N183" s="41"/>
      <c r="O183" s="63" t="str">
        <f>IF(OR(AND(M183&gt;=0,M184=1),AND(M183&gt;0,M184=0)),"Marginal","Not Marginal")</f>
        <v>Not Marginal</v>
      </c>
      <c r="P183" s="64" t="str">
        <f>IF(O183="Marginal","20-39","N/A")</f>
        <v>N/A</v>
      </c>
      <c r="Q183" s="44"/>
      <c r="R183" s="143" t="s">
        <v>58</v>
      </c>
      <c r="S183" s="19" t="s">
        <v>50</v>
      </c>
      <c r="T183" s="27"/>
    </row>
    <row r="184" spans="1:20" ht="99.9" customHeight="1" thickBot="1">
      <c r="A184" s="27"/>
      <c r="B184" s="230" t="s">
        <v>177</v>
      </c>
      <c r="C184" s="584" t="str">
        <f>Legend!S99</f>
        <v>{Insert Questions to Consider}</v>
      </c>
      <c r="D184" s="585"/>
      <c r="E184" s="586"/>
      <c r="F184" s="620" t="s">
        <v>66</v>
      </c>
      <c r="G184" s="621"/>
      <c r="H184" s="622"/>
      <c r="I184" s="622"/>
      <c r="J184" s="622"/>
      <c r="K184" s="622"/>
      <c r="L184" s="54"/>
      <c r="M184" s="55"/>
      <c r="N184" s="56"/>
      <c r="O184" s="65" t="str">
        <f>IF(AND(M184&gt;=1),"Unacceptable","Not Unacceptable")</f>
        <v>Not Unacceptable</v>
      </c>
      <c r="P184" s="66" t="str">
        <f>IF(O184="Unacceptable","0-19","N/A")</f>
        <v>N/A</v>
      </c>
      <c r="Q184" s="45"/>
      <c r="R184" s="144" t="s">
        <v>51</v>
      </c>
      <c r="S184" s="68" t="s">
        <v>152</v>
      </c>
      <c r="T184" s="27"/>
    </row>
    <row r="185" spans="1:20" ht="20.100000000000001" customHeight="1" thickBot="1">
      <c r="A185" s="27"/>
      <c r="B185" s="592" t="s">
        <v>43</v>
      </c>
      <c r="C185" s="623"/>
      <c r="D185" s="623"/>
      <c r="E185" s="623"/>
      <c r="F185" s="623"/>
      <c r="G185" s="623"/>
      <c r="H185" s="623"/>
      <c r="I185" s="623"/>
      <c r="J185" s="623"/>
      <c r="K185" s="623"/>
      <c r="L185" s="623"/>
      <c r="M185" s="623"/>
      <c r="N185" s="623"/>
      <c r="O185" s="623"/>
      <c r="P185" s="623"/>
      <c r="Q185" s="57" t="str">
        <f>IF(AND(Q180="",Q181="",Q182="",Q183="",Q184=""),"",SUM(Q180:Q184))</f>
        <v/>
      </c>
      <c r="R185" s="624"/>
      <c r="S185" s="625"/>
      <c r="T185" s="27"/>
    </row>
    <row r="186" spans="1:20" ht="99.9" customHeight="1">
      <c r="A186" s="27"/>
      <c r="B186" s="615" t="s">
        <v>83</v>
      </c>
      <c r="C186" s="616"/>
      <c r="D186" s="631" t="s">
        <v>55</v>
      </c>
      <c r="E186" s="632"/>
      <c r="F186" s="632"/>
      <c r="G186" s="632"/>
      <c r="H186" s="632"/>
      <c r="I186" s="632"/>
      <c r="J186" s="632"/>
      <c r="K186" s="632"/>
      <c r="L186" s="632"/>
      <c r="M186" s="633"/>
      <c r="N186" s="626"/>
      <c r="O186" s="627"/>
      <c r="P186" s="627"/>
      <c r="Q186" s="627"/>
      <c r="R186" s="627"/>
      <c r="S186" s="628"/>
      <c r="T186" s="27"/>
    </row>
    <row r="187" spans="1:20" ht="99.9" customHeight="1" thickBot="1">
      <c r="A187" s="27"/>
      <c r="B187" s="629"/>
      <c r="C187" s="630"/>
      <c r="D187" s="634" t="s">
        <v>56</v>
      </c>
      <c r="E187" s="635"/>
      <c r="F187" s="635"/>
      <c r="G187" s="635"/>
      <c r="H187" s="635"/>
      <c r="I187" s="635"/>
      <c r="J187" s="635"/>
      <c r="K187" s="635"/>
      <c r="L187" s="635"/>
      <c r="M187" s="636"/>
      <c r="N187" s="617"/>
      <c r="O187" s="618"/>
      <c r="P187" s="618"/>
      <c r="Q187" s="618"/>
      <c r="R187" s="618"/>
      <c r="S187" s="619"/>
      <c r="T187" s="27"/>
    </row>
    <row r="188" spans="1:20" ht="12.75" customHeight="1">
      <c r="A188" s="27"/>
      <c r="B188" s="592"/>
      <c r="C188" s="593"/>
      <c r="D188" s="593"/>
      <c r="E188" s="593"/>
      <c r="F188" s="593"/>
      <c r="G188" s="593"/>
      <c r="H188" s="593"/>
      <c r="I188" s="593"/>
      <c r="J188" s="593"/>
      <c r="K188" s="593"/>
      <c r="L188" s="593"/>
      <c r="M188" s="593"/>
      <c r="N188" s="593"/>
      <c r="O188" s="593"/>
      <c r="P188" s="593"/>
      <c r="Q188" s="593"/>
      <c r="R188" s="593"/>
      <c r="S188" s="593"/>
      <c r="T188" s="27"/>
    </row>
    <row r="189" spans="1:20" ht="20.100000000000001" customHeight="1">
      <c r="A189" s="27"/>
      <c r="B189" s="27"/>
      <c r="C189" s="27"/>
      <c r="D189" s="27"/>
      <c r="E189" s="27"/>
      <c r="F189" s="27"/>
      <c r="G189" s="27"/>
      <c r="H189" s="27"/>
      <c r="I189" s="27"/>
      <c r="J189" s="27"/>
      <c r="K189" s="27"/>
      <c r="L189" s="27"/>
      <c r="M189" s="27"/>
      <c r="N189" s="27"/>
      <c r="O189" s="27"/>
      <c r="P189" s="27"/>
      <c r="Q189" s="27"/>
      <c r="R189" s="27"/>
      <c r="S189" s="27"/>
      <c r="T189" s="27"/>
    </row>
  </sheetData>
  <sheetProtection password="D5C1" sheet="1"/>
  <protectedRanges>
    <protectedRange sqref="E8 G9:J11" name="Position_6"/>
    <protectedRange password="CC9C" sqref="P8:P11" name="Range3_6"/>
    <protectedRange password="CC9C" sqref="G37:J41 G50:J54 G63:J67 G76:J80 G89:J93 G102:J106 G115:J119 G128:J132 G141:J145 G154:J158 G167:J171 G180:J184" name="Evaluation_1_6"/>
  </protectedRanges>
  <mergeCells count="315">
    <mergeCell ref="E16:L16"/>
    <mergeCell ref="B16:D16"/>
    <mergeCell ref="B2:S2"/>
    <mergeCell ref="B4:S4"/>
    <mergeCell ref="B6:S6"/>
    <mergeCell ref="C8:D8"/>
    <mergeCell ref="E8:L8"/>
    <mergeCell ref="N8:O8"/>
    <mergeCell ref="P8:S8"/>
    <mergeCell ref="C9:D9"/>
    <mergeCell ref="E9:L9"/>
    <mergeCell ref="N9:O9"/>
    <mergeCell ref="P9:S9"/>
    <mergeCell ref="C10:D10"/>
    <mergeCell ref="E10:L10"/>
    <mergeCell ref="N10:O10"/>
    <mergeCell ref="P10:S10"/>
    <mergeCell ref="C11:D11"/>
    <mergeCell ref="E11:L11"/>
    <mergeCell ref="N11:O11"/>
    <mergeCell ref="P11:S11"/>
    <mergeCell ref="B13:S13"/>
    <mergeCell ref="B15:D15"/>
    <mergeCell ref="E15:J15"/>
    <mergeCell ref="K15:L15"/>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4:S34"/>
    <mergeCell ref="B36:C36"/>
    <mergeCell ref="D36:E36"/>
    <mergeCell ref="F36:K36"/>
    <mergeCell ref="R36:S36"/>
    <mergeCell ref="B37:C37"/>
    <mergeCell ref="D37:E37"/>
    <mergeCell ref="F37:K37"/>
    <mergeCell ref="F38:K38"/>
    <mergeCell ref="F39:K39"/>
    <mergeCell ref="F40:K40"/>
    <mergeCell ref="B38:B40"/>
    <mergeCell ref="C38:E40"/>
    <mergeCell ref="F41:K41"/>
    <mergeCell ref="B42:P42"/>
    <mergeCell ref="R42:S42"/>
    <mergeCell ref="B43:C44"/>
    <mergeCell ref="D43:M43"/>
    <mergeCell ref="N43:S43"/>
    <mergeCell ref="D44:M44"/>
    <mergeCell ref="N44:S44"/>
    <mergeCell ref="C41:E41"/>
    <mergeCell ref="B45:S45"/>
    <mergeCell ref="B47:S47"/>
    <mergeCell ref="B49:C49"/>
    <mergeCell ref="D49:E49"/>
    <mergeCell ref="F49:K49"/>
    <mergeCell ref="R49:S49"/>
    <mergeCell ref="B50:C50"/>
    <mergeCell ref="D50:E50"/>
    <mergeCell ref="F50:K50"/>
    <mergeCell ref="F51:K51"/>
    <mergeCell ref="F52:K52"/>
    <mergeCell ref="F53:K53"/>
    <mergeCell ref="B51:B53"/>
    <mergeCell ref="C51:E53"/>
    <mergeCell ref="F54:K54"/>
    <mergeCell ref="B55:P55"/>
    <mergeCell ref="R55:S55"/>
    <mergeCell ref="B56:C57"/>
    <mergeCell ref="D56:M56"/>
    <mergeCell ref="N56:S56"/>
    <mergeCell ref="D57:M57"/>
    <mergeCell ref="N57:S57"/>
    <mergeCell ref="C54:E54"/>
    <mergeCell ref="B58:S58"/>
    <mergeCell ref="B60:S60"/>
    <mergeCell ref="B62:C62"/>
    <mergeCell ref="D62:E62"/>
    <mergeCell ref="F62:K62"/>
    <mergeCell ref="R62:S62"/>
    <mergeCell ref="B63:C63"/>
    <mergeCell ref="D63:E63"/>
    <mergeCell ref="F63:K63"/>
    <mergeCell ref="F64:K64"/>
    <mergeCell ref="F65:K65"/>
    <mergeCell ref="F66:K66"/>
    <mergeCell ref="B64:B66"/>
    <mergeCell ref="C64:E66"/>
    <mergeCell ref="F67:K67"/>
    <mergeCell ref="B68:P68"/>
    <mergeCell ref="R68:S68"/>
    <mergeCell ref="B69:C70"/>
    <mergeCell ref="D69:M69"/>
    <mergeCell ref="N69:S69"/>
    <mergeCell ref="D70:M70"/>
    <mergeCell ref="N70:S70"/>
    <mergeCell ref="C67:E67"/>
    <mergeCell ref="B71:S71"/>
    <mergeCell ref="B73:S73"/>
    <mergeCell ref="B75:C75"/>
    <mergeCell ref="D75:E75"/>
    <mergeCell ref="F75:K75"/>
    <mergeCell ref="R75:S75"/>
    <mergeCell ref="B76:C76"/>
    <mergeCell ref="D76:E76"/>
    <mergeCell ref="F76:K76"/>
    <mergeCell ref="F77:K77"/>
    <mergeCell ref="F78:K78"/>
    <mergeCell ref="F79:K79"/>
    <mergeCell ref="B77:B79"/>
    <mergeCell ref="C77:E79"/>
    <mergeCell ref="F80:K80"/>
    <mergeCell ref="B81:P81"/>
    <mergeCell ref="R81:S81"/>
    <mergeCell ref="B82:C83"/>
    <mergeCell ref="D82:M82"/>
    <mergeCell ref="N82:S82"/>
    <mergeCell ref="D83:M83"/>
    <mergeCell ref="N83:S83"/>
    <mergeCell ref="C80:E80"/>
    <mergeCell ref="B84:S84"/>
    <mergeCell ref="B86:S86"/>
    <mergeCell ref="B88:C88"/>
    <mergeCell ref="D88:E88"/>
    <mergeCell ref="F88:K88"/>
    <mergeCell ref="R88:S88"/>
    <mergeCell ref="B89:C89"/>
    <mergeCell ref="D89:E89"/>
    <mergeCell ref="F89:K89"/>
    <mergeCell ref="F90:K90"/>
    <mergeCell ref="F91:K91"/>
    <mergeCell ref="F92:K92"/>
    <mergeCell ref="B90:B92"/>
    <mergeCell ref="C90:E92"/>
    <mergeCell ref="F93:K93"/>
    <mergeCell ref="B94:P94"/>
    <mergeCell ref="R94:S94"/>
    <mergeCell ref="B95:C96"/>
    <mergeCell ref="D95:M95"/>
    <mergeCell ref="N95:S95"/>
    <mergeCell ref="D96:M96"/>
    <mergeCell ref="N96:S96"/>
    <mergeCell ref="C93:E93"/>
    <mergeCell ref="B97:S97"/>
    <mergeCell ref="B99:S99"/>
    <mergeCell ref="B101:C101"/>
    <mergeCell ref="D101:E101"/>
    <mergeCell ref="F101:K101"/>
    <mergeCell ref="R101:S101"/>
    <mergeCell ref="B102:C102"/>
    <mergeCell ref="D102:E102"/>
    <mergeCell ref="F102:K102"/>
    <mergeCell ref="F103:K103"/>
    <mergeCell ref="F104:K104"/>
    <mergeCell ref="F105:K105"/>
    <mergeCell ref="B103:B105"/>
    <mergeCell ref="C103:E105"/>
    <mergeCell ref="F106:K106"/>
    <mergeCell ref="B107:P107"/>
    <mergeCell ref="R107:S107"/>
    <mergeCell ref="B108:C109"/>
    <mergeCell ref="D108:M108"/>
    <mergeCell ref="N108:S108"/>
    <mergeCell ref="D109:M109"/>
    <mergeCell ref="N109:S109"/>
    <mergeCell ref="C106:E106"/>
    <mergeCell ref="B110:S110"/>
    <mergeCell ref="B112:S112"/>
    <mergeCell ref="B114:C114"/>
    <mergeCell ref="D114:E114"/>
    <mergeCell ref="F114:K114"/>
    <mergeCell ref="R114:S114"/>
    <mergeCell ref="B115:C115"/>
    <mergeCell ref="D115:E115"/>
    <mergeCell ref="F115:K115"/>
    <mergeCell ref="F116:K116"/>
    <mergeCell ref="F117:K117"/>
    <mergeCell ref="F118:K118"/>
    <mergeCell ref="B116:B118"/>
    <mergeCell ref="C116:E118"/>
    <mergeCell ref="F119:K119"/>
    <mergeCell ref="B120:P120"/>
    <mergeCell ref="R120:S120"/>
    <mergeCell ref="B121:C122"/>
    <mergeCell ref="D121:M121"/>
    <mergeCell ref="N121:S121"/>
    <mergeCell ref="D122:M122"/>
    <mergeCell ref="N122:S122"/>
    <mergeCell ref="C119:E119"/>
    <mergeCell ref="B123:S123"/>
    <mergeCell ref="B125:S125"/>
    <mergeCell ref="B127:C127"/>
    <mergeCell ref="D127:E127"/>
    <mergeCell ref="F127:K127"/>
    <mergeCell ref="R127:S127"/>
    <mergeCell ref="B128:C128"/>
    <mergeCell ref="D128:E128"/>
    <mergeCell ref="F128:K128"/>
    <mergeCell ref="F129:K129"/>
    <mergeCell ref="F130:K130"/>
    <mergeCell ref="F131:K131"/>
    <mergeCell ref="B129:B131"/>
    <mergeCell ref="C129:E131"/>
    <mergeCell ref="F132:K132"/>
    <mergeCell ref="B133:P133"/>
    <mergeCell ref="R133:S133"/>
    <mergeCell ref="B134:C135"/>
    <mergeCell ref="D134:M134"/>
    <mergeCell ref="N134:S134"/>
    <mergeCell ref="D135:M135"/>
    <mergeCell ref="N135:S135"/>
    <mergeCell ref="C132:E132"/>
    <mergeCell ref="B136:S136"/>
    <mergeCell ref="B138:S138"/>
    <mergeCell ref="B140:C140"/>
    <mergeCell ref="D140:E140"/>
    <mergeCell ref="F140:K140"/>
    <mergeCell ref="R140:S140"/>
    <mergeCell ref="B141:C141"/>
    <mergeCell ref="D141:E141"/>
    <mergeCell ref="F141:K141"/>
    <mergeCell ref="F142:K142"/>
    <mergeCell ref="F143:K143"/>
    <mergeCell ref="F144:K144"/>
    <mergeCell ref="B142:B144"/>
    <mergeCell ref="C142:E144"/>
    <mergeCell ref="F145:K145"/>
    <mergeCell ref="B146:P146"/>
    <mergeCell ref="R146:S146"/>
    <mergeCell ref="B147:C148"/>
    <mergeCell ref="D147:M147"/>
    <mergeCell ref="N147:S147"/>
    <mergeCell ref="D148:M148"/>
    <mergeCell ref="N148:S148"/>
    <mergeCell ref="C145:E145"/>
    <mergeCell ref="B149:S149"/>
    <mergeCell ref="B151:S151"/>
    <mergeCell ref="B153:C153"/>
    <mergeCell ref="D153:E153"/>
    <mergeCell ref="F153:K153"/>
    <mergeCell ref="R153:S153"/>
    <mergeCell ref="B154:C154"/>
    <mergeCell ref="D154:E154"/>
    <mergeCell ref="F154:K154"/>
    <mergeCell ref="F155:K155"/>
    <mergeCell ref="F156:K156"/>
    <mergeCell ref="F157:K157"/>
    <mergeCell ref="B155:B157"/>
    <mergeCell ref="C155:E157"/>
    <mergeCell ref="F158:K158"/>
    <mergeCell ref="B159:P159"/>
    <mergeCell ref="R159:S159"/>
    <mergeCell ref="B160:C161"/>
    <mergeCell ref="D160:M160"/>
    <mergeCell ref="N160:S160"/>
    <mergeCell ref="D161:M161"/>
    <mergeCell ref="N161:S161"/>
    <mergeCell ref="C158:E158"/>
    <mergeCell ref="B162:S162"/>
    <mergeCell ref="B164:S164"/>
    <mergeCell ref="B166:C166"/>
    <mergeCell ref="D166:E166"/>
    <mergeCell ref="F166:K166"/>
    <mergeCell ref="R166:S166"/>
    <mergeCell ref="B167:C167"/>
    <mergeCell ref="D167:E167"/>
    <mergeCell ref="F167:K167"/>
    <mergeCell ref="F168:K168"/>
    <mergeCell ref="F169:K169"/>
    <mergeCell ref="F170:K170"/>
    <mergeCell ref="B168:B170"/>
    <mergeCell ref="C168:E170"/>
    <mergeCell ref="F171:K171"/>
    <mergeCell ref="B172:P172"/>
    <mergeCell ref="R172:S172"/>
    <mergeCell ref="B173:C174"/>
    <mergeCell ref="D173:M173"/>
    <mergeCell ref="N173:S173"/>
    <mergeCell ref="D174:M174"/>
    <mergeCell ref="N174:S174"/>
    <mergeCell ref="C171:E171"/>
    <mergeCell ref="B175:S175"/>
    <mergeCell ref="B177:S177"/>
    <mergeCell ref="B179:C179"/>
    <mergeCell ref="D179:E179"/>
    <mergeCell ref="F179:K179"/>
    <mergeCell ref="R179:S179"/>
    <mergeCell ref="B180:C180"/>
    <mergeCell ref="D180:E180"/>
    <mergeCell ref="F180:K180"/>
    <mergeCell ref="F181:K181"/>
    <mergeCell ref="F182:K182"/>
    <mergeCell ref="F183:K183"/>
    <mergeCell ref="B181:B183"/>
    <mergeCell ref="C181:E183"/>
    <mergeCell ref="B188:S188"/>
    <mergeCell ref="F184:K184"/>
    <mergeCell ref="B185:P185"/>
    <mergeCell ref="R185:S185"/>
    <mergeCell ref="B186:C187"/>
    <mergeCell ref="D186:M186"/>
    <mergeCell ref="N186:S186"/>
    <mergeCell ref="D187:M187"/>
    <mergeCell ref="N187:S187"/>
    <mergeCell ref="C184:E184"/>
  </mergeCells>
  <conditionalFormatting sqref="M37">
    <cfRule type="expression" dxfId="545" priority="294">
      <formula>L37="Yes"</formula>
    </cfRule>
  </conditionalFormatting>
  <conditionalFormatting sqref="L37">
    <cfRule type="cellIs" dxfId="544" priority="293" operator="equal">
      <formula>"Yes"</formula>
    </cfRule>
  </conditionalFormatting>
  <conditionalFormatting sqref="L38">
    <cfRule type="cellIs" dxfId="543" priority="292" stopIfTrue="1" operator="equal">
      <formula>"Yes"</formula>
    </cfRule>
  </conditionalFormatting>
  <conditionalFormatting sqref="M38">
    <cfRule type="expression" dxfId="542" priority="291">
      <formula>L38="Yes"</formula>
    </cfRule>
  </conditionalFormatting>
  <conditionalFormatting sqref="L39">
    <cfRule type="cellIs" dxfId="541" priority="290" operator="equal">
      <formula>"Yes"</formula>
    </cfRule>
  </conditionalFormatting>
  <conditionalFormatting sqref="M39">
    <cfRule type="expression" dxfId="540" priority="289">
      <formula>L39="Yes"</formula>
    </cfRule>
  </conditionalFormatting>
  <conditionalFormatting sqref="L40">
    <cfRule type="cellIs" dxfId="539" priority="288" operator="equal">
      <formula>"Yes"</formula>
    </cfRule>
  </conditionalFormatting>
  <conditionalFormatting sqref="M40">
    <cfRule type="expression" dxfId="538" priority="287">
      <formula>L40="Yes"</formula>
    </cfRule>
  </conditionalFormatting>
  <conditionalFormatting sqref="L41">
    <cfRule type="cellIs" dxfId="537" priority="286" stopIfTrue="1" operator="equal">
      <formula>"Yes"</formula>
    </cfRule>
  </conditionalFormatting>
  <conditionalFormatting sqref="M41">
    <cfRule type="expression" dxfId="536" priority="285" stopIfTrue="1">
      <formula>L41="Yes"</formula>
    </cfRule>
  </conditionalFormatting>
  <conditionalFormatting sqref="O37">
    <cfRule type="cellIs" dxfId="535" priority="284" operator="equal">
      <formula>"Outstanding"</formula>
    </cfRule>
  </conditionalFormatting>
  <conditionalFormatting sqref="O38">
    <cfRule type="cellIs" dxfId="534" priority="283" operator="equal">
      <formula>"Good"</formula>
    </cfRule>
  </conditionalFormatting>
  <conditionalFormatting sqref="O39">
    <cfRule type="cellIs" dxfId="533" priority="282" operator="equal">
      <formula>"Acceptable"</formula>
    </cfRule>
  </conditionalFormatting>
  <conditionalFormatting sqref="O40">
    <cfRule type="cellIs" dxfId="532" priority="281" operator="equal">
      <formula>"Marginal"</formula>
    </cfRule>
  </conditionalFormatting>
  <conditionalFormatting sqref="O41">
    <cfRule type="cellIs" dxfId="531" priority="280" operator="equal">
      <formula>"Unacceptable"</formula>
    </cfRule>
  </conditionalFormatting>
  <conditionalFormatting sqref="P38:Q38">
    <cfRule type="expression" dxfId="530" priority="279">
      <formula>$O$38="Good"</formula>
    </cfRule>
  </conditionalFormatting>
  <conditionalFormatting sqref="P39:Q39">
    <cfRule type="expression" dxfId="529" priority="278">
      <formula>$O$39="Acceptable"</formula>
    </cfRule>
  </conditionalFormatting>
  <conditionalFormatting sqref="P40:Q40">
    <cfRule type="expression" dxfId="528" priority="277">
      <formula>$O$40="Marginal"</formula>
    </cfRule>
  </conditionalFormatting>
  <conditionalFormatting sqref="P41:Q41">
    <cfRule type="expression" dxfId="527" priority="276">
      <formula>$O$41="Unacceptable"</formula>
    </cfRule>
  </conditionalFormatting>
  <conditionalFormatting sqref="L50">
    <cfRule type="cellIs" dxfId="526" priority="275" operator="equal">
      <formula>"Yes"</formula>
    </cfRule>
  </conditionalFormatting>
  <conditionalFormatting sqref="L51">
    <cfRule type="cellIs" dxfId="525" priority="274" stopIfTrue="1" operator="equal">
      <formula>"Yes"</formula>
    </cfRule>
  </conditionalFormatting>
  <conditionalFormatting sqref="L52">
    <cfRule type="cellIs" dxfId="524" priority="273" operator="equal">
      <formula>"Yes"</formula>
    </cfRule>
  </conditionalFormatting>
  <conditionalFormatting sqref="L53">
    <cfRule type="cellIs" dxfId="523" priority="272" operator="equal">
      <formula>"Yes"</formula>
    </cfRule>
  </conditionalFormatting>
  <conditionalFormatting sqref="L54">
    <cfRule type="cellIs" dxfId="522" priority="271" stopIfTrue="1" operator="equal">
      <formula>"Yes"</formula>
    </cfRule>
  </conditionalFormatting>
  <conditionalFormatting sqref="P51:Q51">
    <cfRule type="expression" dxfId="521" priority="269">
      <formula>$O$51="Good"</formula>
    </cfRule>
  </conditionalFormatting>
  <conditionalFormatting sqref="P52:Q52">
    <cfRule type="expression" dxfId="520" priority="268">
      <formula>$O$52="Acceptable"</formula>
    </cfRule>
  </conditionalFormatting>
  <conditionalFormatting sqref="P53:Q53">
    <cfRule type="expression" dxfId="519" priority="267">
      <formula>$O$53="Marginal"</formula>
    </cfRule>
  </conditionalFormatting>
  <conditionalFormatting sqref="P54:Q54">
    <cfRule type="expression" dxfId="518" priority="266">
      <formula>$O$54="Unacceptable"</formula>
    </cfRule>
  </conditionalFormatting>
  <conditionalFormatting sqref="P64:Q64">
    <cfRule type="expression" dxfId="517" priority="264">
      <formula>$O$64="Good"</formula>
    </cfRule>
  </conditionalFormatting>
  <conditionalFormatting sqref="P65:Q65">
    <cfRule type="expression" dxfId="516" priority="263">
      <formula>$O$65="Acceptable"</formula>
    </cfRule>
  </conditionalFormatting>
  <conditionalFormatting sqref="P66:Q66">
    <cfRule type="expression" dxfId="515" priority="262">
      <formula>$O$66="Marginal"</formula>
    </cfRule>
  </conditionalFormatting>
  <conditionalFormatting sqref="P67:Q67">
    <cfRule type="expression" dxfId="514" priority="261">
      <formula>$O$67="Unacceptable"</formula>
    </cfRule>
  </conditionalFormatting>
  <conditionalFormatting sqref="O51">
    <cfRule type="cellIs" dxfId="513" priority="259" operator="equal">
      <formula>"Good"</formula>
    </cfRule>
  </conditionalFormatting>
  <conditionalFormatting sqref="O52">
    <cfRule type="cellIs" dxfId="512" priority="258" operator="equal">
      <formula>"Acceptable"</formula>
    </cfRule>
  </conditionalFormatting>
  <conditionalFormatting sqref="O53">
    <cfRule type="cellIs" dxfId="511" priority="257" operator="equal">
      <formula>"Marginal"</formula>
    </cfRule>
  </conditionalFormatting>
  <conditionalFormatting sqref="O54">
    <cfRule type="cellIs" dxfId="510" priority="256" operator="equal">
      <formula>"Unacceptable"</formula>
    </cfRule>
  </conditionalFormatting>
  <conditionalFormatting sqref="M50">
    <cfRule type="expression" dxfId="509" priority="255">
      <formula>L50="Yes"</formula>
    </cfRule>
  </conditionalFormatting>
  <conditionalFormatting sqref="M51">
    <cfRule type="expression" dxfId="508" priority="254">
      <formula>L51="Yes"</formula>
    </cfRule>
  </conditionalFormatting>
  <conditionalFormatting sqref="M52">
    <cfRule type="expression" dxfId="507" priority="253">
      <formula>L52="Yes"</formula>
    </cfRule>
  </conditionalFormatting>
  <conditionalFormatting sqref="M53">
    <cfRule type="expression" dxfId="506" priority="252">
      <formula>L53="Yes"</formula>
    </cfRule>
  </conditionalFormatting>
  <conditionalFormatting sqref="M54">
    <cfRule type="expression" dxfId="505" priority="251" stopIfTrue="1">
      <formula>L54="Yes"</formula>
    </cfRule>
  </conditionalFormatting>
  <conditionalFormatting sqref="P37:Q37">
    <cfRule type="expression" dxfId="504" priority="250">
      <formula>$O$37="Outstanding"</formula>
    </cfRule>
  </conditionalFormatting>
  <conditionalFormatting sqref="O64">
    <cfRule type="cellIs" dxfId="503" priority="248" operator="equal">
      <formula>"Good"</formula>
    </cfRule>
  </conditionalFormatting>
  <conditionalFormatting sqref="O65">
    <cfRule type="cellIs" dxfId="502" priority="247" operator="equal">
      <formula>"Acceptable"</formula>
    </cfRule>
  </conditionalFormatting>
  <conditionalFormatting sqref="O66">
    <cfRule type="cellIs" dxfId="501" priority="246" operator="equal">
      <formula>"Marginal"</formula>
    </cfRule>
  </conditionalFormatting>
  <conditionalFormatting sqref="O67">
    <cfRule type="cellIs" dxfId="500" priority="245" operator="equal">
      <formula>"Unacceptable"</formula>
    </cfRule>
  </conditionalFormatting>
  <conditionalFormatting sqref="L63">
    <cfRule type="cellIs" dxfId="499" priority="244" operator="equal">
      <formula>"Yes"</formula>
    </cfRule>
  </conditionalFormatting>
  <conditionalFormatting sqref="L64">
    <cfRule type="cellIs" dxfId="498" priority="243" stopIfTrue="1" operator="equal">
      <formula>"Yes"</formula>
    </cfRule>
  </conditionalFormatting>
  <conditionalFormatting sqref="L65">
    <cfRule type="cellIs" dxfId="497" priority="242" operator="equal">
      <formula>"Yes"</formula>
    </cfRule>
  </conditionalFormatting>
  <conditionalFormatting sqref="L66">
    <cfRule type="cellIs" dxfId="496" priority="241" operator="equal">
      <formula>"Yes"</formula>
    </cfRule>
  </conditionalFormatting>
  <conditionalFormatting sqref="L67">
    <cfRule type="cellIs" dxfId="495" priority="240" stopIfTrue="1" operator="equal">
      <formula>"Yes"</formula>
    </cfRule>
  </conditionalFormatting>
  <conditionalFormatting sqref="M63">
    <cfRule type="expression" dxfId="494" priority="239">
      <formula>L63="Yes"</formula>
    </cfRule>
  </conditionalFormatting>
  <conditionalFormatting sqref="M64">
    <cfRule type="expression" dxfId="493" priority="238">
      <formula>L64="Yes"</formula>
    </cfRule>
  </conditionalFormatting>
  <conditionalFormatting sqref="M65">
    <cfRule type="expression" dxfId="492" priority="237">
      <formula>L65="Yes"</formula>
    </cfRule>
  </conditionalFormatting>
  <conditionalFormatting sqref="M66">
    <cfRule type="expression" dxfId="491" priority="236">
      <formula>L66="Yes"</formula>
    </cfRule>
  </conditionalFormatting>
  <conditionalFormatting sqref="M67">
    <cfRule type="expression" dxfId="490" priority="235" stopIfTrue="1">
      <formula>L67="Yes"</formula>
    </cfRule>
  </conditionalFormatting>
  <conditionalFormatting sqref="P77:Q77">
    <cfRule type="expression" dxfId="489" priority="233">
      <formula>$O$77="Good"</formula>
    </cfRule>
  </conditionalFormatting>
  <conditionalFormatting sqref="P78:Q78">
    <cfRule type="expression" dxfId="488" priority="232">
      <formula>$O$78="Acceptable"</formula>
    </cfRule>
  </conditionalFormatting>
  <conditionalFormatting sqref="P79:Q79">
    <cfRule type="expression" dxfId="487" priority="231">
      <formula>$O$79="Marginal"</formula>
    </cfRule>
  </conditionalFormatting>
  <conditionalFormatting sqref="P80:Q80">
    <cfRule type="expression" dxfId="486" priority="230">
      <formula>$O$80="Unacceptable"</formula>
    </cfRule>
  </conditionalFormatting>
  <conditionalFormatting sqref="O77">
    <cfRule type="cellIs" dxfId="485" priority="228" operator="equal">
      <formula>"Good"</formula>
    </cfRule>
  </conditionalFormatting>
  <conditionalFormatting sqref="O78">
    <cfRule type="cellIs" dxfId="484" priority="227" operator="equal">
      <formula>"Acceptable"</formula>
    </cfRule>
  </conditionalFormatting>
  <conditionalFormatting sqref="O79">
    <cfRule type="cellIs" dxfId="483" priority="226" operator="equal">
      <formula>"Marginal"</formula>
    </cfRule>
  </conditionalFormatting>
  <conditionalFormatting sqref="O80">
    <cfRule type="cellIs" dxfId="482" priority="225" operator="equal">
      <formula>"Unacceptable"</formula>
    </cfRule>
  </conditionalFormatting>
  <conditionalFormatting sqref="L76">
    <cfRule type="cellIs" dxfId="481" priority="224" operator="equal">
      <formula>"Yes"</formula>
    </cfRule>
  </conditionalFormatting>
  <conditionalFormatting sqref="L77">
    <cfRule type="cellIs" dxfId="480" priority="223" stopIfTrue="1" operator="equal">
      <formula>"Yes"</formula>
    </cfRule>
  </conditionalFormatting>
  <conditionalFormatting sqref="L78">
    <cfRule type="cellIs" dxfId="479" priority="222" operator="equal">
      <formula>"Yes"</formula>
    </cfRule>
  </conditionalFormatting>
  <conditionalFormatting sqref="L79">
    <cfRule type="cellIs" dxfId="478" priority="221" operator="equal">
      <formula>"Yes"</formula>
    </cfRule>
  </conditionalFormatting>
  <conditionalFormatting sqref="L80">
    <cfRule type="cellIs" dxfId="477" priority="220" stopIfTrue="1" operator="equal">
      <formula>"Yes"</formula>
    </cfRule>
  </conditionalFormatting>
  <conditionalFormatting sqref="M76">
    <cfRule type="expression" dxfId="476" priority="219">
      <formula>L76="Yes"</formula>
    </cfRule>
  </conditionalFormatting>
  <conditionalFormatting sqref="M77">
    <cfRule type="expression" dxfId="475" priority="218">
      <formula>L77="Yes"</formula>
    </cfRule>
  </conditionalFormatting>
  <conditionalFormatting sqref="M78">
    <cfRule type="expression" dxfId="474" priority="217">
      <formula>L78="Yes"</formula>
    </cfRule>
  </conditionalFormatting>
  <conditionalFormatting sqref="M79">
    <cfRule type="expression" dxfId="473" priority="216">
      <formula>L79="Yes"</formula>
    </cfRule>
  </conditionalFormatting>
  <conditionalFormatting sqref="M80">
    <cfRule type="expression" dxfId="472" priority="215" stopIfTrue="1">
      <formula>L80="Yes"</formula>
    </cfRule>
  </conditionalFormatting>
  <conditionalFormatting sqref="N18:N29">
    <cfRule type="cellIs" dxfId="471" priority="210" operator="equal">
      <formula>"Outstanding (80-100)"</formula>
    </cfRule>
    <cfRule type="cellIs" dxfId="470" priority="211" operator="equal">
      <formula>"Good (60-79)"</formula>
    </cfRule>
    <cfRule type="cellIs" dxfId="469" priority="212" operator="equal">
      <formula>"Acceptable (40-59)"</formula>
    </cfRule>
    <cfRule type="cellIs" dxfId="299" priority="213" operator="equal">
      <formula>"Marginal (20-39)"</formula>
    </cfRule>
    <cfRule type="cellIs" dxfId="298" priority="214" operator="equal">
      <formula>"Unacceptable (0-19)"</formula>
    </cfRule>
  </conditionalFormatting>
  <conditionalFormatting sqref="P90:Q90">
    <cfRule type="expression" dxfId="468" priority="208">
      <formula>$O$90="Good"</formula>
    </cfRule>
  </conditionalFormatting>
  <conditionalFormatting sqref="P91:Q91">
    <cfRule type="expression" dxfId="467" priority="207">
      <formula>$O$91="Acceptable"</formula>
    </cfRule>
  </conditionalFormatting>
  <conditionalFormatting sqref="P92:Q92">
    <cfRule type="expression" dxfId="466" priority="206">
      <formula>$O$92="Marginal"</formula>
    </cfRule>
  </conditionalFormatting>
  <conditionalFormatting sqref="P93:Q93">
    <cfRule type="expression" dxfId="465" priority="205">
      <formula>$O$93="Unacceptable"</formula>
    </cfRule>
  </conditionalFormatting>
  <conditionalFormatting sqref="O90">
    <cfRule type="cellIs" dxfId="464" priority="203" operator="equal">
      <formula>"Good"</formula>
    </cfRule>
  </conditionalFormatting>
  <conditionalFormatting sqref="O91">
    <cfRule type="cellIs" dxfId="463" priority="202" operator="equal">
      <formula>"Acceptable"</formula>
    </cfRule>
  </conditionalFormatting>
  <conditionalFormatting sqref="O92">
    <cfRule type="cellIs" dxfId="462" priority="201" operator="equal">
      <formula>"Marginal"</formula>
    </cfRule>
  </conditionalFormatting>
  <conditionalFormatting sqref="O93">
    <cfRule type="cellIs" dxfId="461" priority="200" operator="equal">
      <formula>"Unacceptable"</formula>
    </cfRule>
  </conditionalFormatting>
  <conditionalFormatting sqref="L89">
    <cfRule type="cellIs" dxfId="460" priority="199" operator="equal">
      <formula>"Yes"</formula>
    </cfRule>
  </conditionalFormatting>
  <conditionalFormatting sqref="L90">
    <cfRule type="cellIs" dxfId="459" priority="198" stopIfTrue="1" operator="equal">
      <formula>"Yes"</formula>
    </cfRule>
  </conditionalFormatting>
  <conditionalFormatting sqref="L91">
    <cfRule type="cellIs" dxfId="458" priority="197" operator="equal">
      <formula>"Yes"</formula>
    </cfRule>
  </conditionalFormatting>
  <conditionalFormatting sqref="L92">
    <cfRule type="cellIs" dxfId="457" priority="196" operator="equal">
      <formula>"Yes"</formula>
    </cfRule>
  </conditionalFormatting>
  <conditionalFormatting sqref="L93">
    <cfRule type="cellIs" dxfId="456" priority="195" stopIfTrue="1" operator="equal">
      <formula>"Yes"</formula>
    </cfRule>
  </conditionalFormatting>
  <conditionalFormatting sqref="M89">
    <cfRule type="expression" dxfId="455" priority="194">
      <formula>L89="Yes"</formula>
    </cfRule>
  </conditionalFormatting>
  <conditionalFormatting sqref="M90">
    <cfRule type="expression" dxfId="454" priority="193">
      <formula>L90="Yes"</formula>
    </cfRule>
  </conditionalFormatting>
  <conditionalFormatting sqref="M91">
    <cfRule type="expression" dxfId="453" priority="192">
      <formula>L91="Yes"</formula>
    </cfRule>
  </conditionalFormatting>
  <conditionalFormatting sqref="M92">
    <cfRule type="expression" dxfId="452" priority="191">
      <formula>L92="Yes"</formula>
    </cfRule>
  </conditionalFormatting>
  <conditionalFormatting sqref="M93">
    <cfRule type="expression" dxfId="451" priority="190" stopIfTrue="1">
      <formula>L93="Yes"</formula>
    </cfRule>
  </conditionalFormatting>
  <conditionalFormatting sqref="P103:Q103">
    <cfRule type="expression" dxfId="450" priority="188">
      <formula>$O$103="Good"</formula>
    </cfRule>
  </conditionalFormatting>
  <conditionalFormatting sqref="P104:Q104">
    <cfRule type="expression" dxfId="449" priority="187">
      <formula>$O$104="Acceptable"</formula>
    </cfRule>
  </conditionalFormatting>
  <conditionalFormatting sqref="P105:Q105">
    <cfRule type="expression" dxfId="448" priority="186">
      <formula>$O$105="Marginal"</formula>
    </cfRule>
  </conditionalFormatting>
  <conditionalFormatting sqref="P106:Q106">
    <cfRule type="expression" dxfId="447" priority="185">
      <formula>$O$106="Unacceptable"</formula>
    </cfRule>
  </conditionalFormatting>
  <conditionalFormatting sqref="O103">
    <cfRule type="cellIs" dxfId="446" priority="183" operator="equal">
      <formula>"Good"</formula>
    </cfRule>
  </conditionalFormatting>
  <conditionalFormatting sqref="O104">
    <cfRule type="cellIs" dxfId="445" priority="182" operator="equal">
      <formula>"Acceptable"</formula>
    </cfRule>
  </conditionalFormatting>
  <conditionalFormatting sqref="O105">
    <cfRule type="cellIs" dxfId="444" priority="181" operator="equal">
      <formula>"Marginal"</formula>
    </cfRule>
  </conditionalFormatting>
  <conditionalFormatting sqref="O106">
    <cfRule type="cellIs" dxfId="443" priority="180" operator="equal">
      <formula>"Unacceptable"</formula>
    </cfRule>
  </conditionalFormatting>
  <conditionalFormatting sqref="L102">
    <cfRule type="cellIs" dxfId="442" priority="179" operator="equal">
      <formula>"Yes"</formula>
    </cfRule>
  </conditionalFormatting>
  <conditionalFormatting sqref="L103">
    <cfRule type="cellIs" dxfId="441" priority="178" stopIfTrue="1" operator="equal">
      <formula>"Yes"</formula>
    </cfRule>
  </conditionalFormatting>
  <conditionalFormatting sqref="L104">
    <cfRule type="cellIs" dxfId="440" priority="177" operator="equal">
      <formula>"Yes"</formula>
    </cfRule>
  </conditionalFormatting>
  <conditionalFormatting sqref="L105">
    <cfRule type="cellIs" dxfId="439" priority="176" operator="equal">
      <formula>"Yes"</formula>
    </cfRule>
  </conditionalFormatting>
  <conditionalFormatting sqref="L106">
    <cfRule type="cellIs" dxfId="438" priority="175" stopIfTrue="1" operator="equal">
      <formula>"Yes"</formula>
    </cfRule>
  </conditionalFormatting>
  <conditionalFormatting sqref="M102">
    <cfRule type="expression" dxfId="437" priority="174">
      <formula>L102="Yes"</formula>
    </cfRule>
  </conditionalFormatting>
  <conditionalFormatting sqref="M103">
    <cfRule type="expression" dxfId="436" priority="173">
      <formula>L103="Yes"</formula>
    </cfRule>
  </conditionalFormatting>
  <conditionalFormatting sqref="M104">
    <cfRule type="expression" dxfId="435" priority="172">
      <formula>L104="Yes"</formula>
    </cfRule>
  </conditionalFormatting>
  <conditionalFormatting sqref="M105">
    <cfRule type="expression" dxfId="434" priority="171">
      <formula>L105="Yes"</formula>
    </cfRule>
  </conditionalFormatting>
  <conditionalFormatting sqref="M106">
    <cfRule type="expression" dxfId="433" priority="170" stopIfTrue="1">
      <formula>L106="Yes"</formula>
    </cfRule>
  </conditionalFormatting>
  <conditionalFormatting sqref="P116:Q116">
    <cfRule type="expression" dxfId="432" priority="168">
      <formula>$O$116="Good"</formula>
    </cfRule>
  </conditionalFormatting>
  <conditionalFormatting sqref="P117:Q117">
    <cfRule type="expression" dxfId="431" priority="167">
      <formula>$O$117="Acceptable"</formula>
    </cfRule>
  </conditionalFormatting>
  <conditionalFormatting sqref="P118:Q118">
    <cfRule type="expression" dxfId="430" priority="166">
      <formula>$O$118="Marginal"</formula>
    </cfRule>
  </conditionalFormatting>
  <conditionalFormatting sqref="P119:Q119">
    <cfRule type="expression" dxfId="429" priority="165">
      <formula>$O$119="Unacceptable"</formula>
    </cfRule>
  </conditionalFormatting>
  <conditionalFormatting sqref="O116">
    <cfRule type="cellIs" dxfId="428" priority="163" operator="equal">
      <formula>"Good"</formula>
    </cfRule>
  </conditionalFormatting>
  <conditionalFormatting sqref="O117">
    <cfRule type="cellIs" dxfId="427" priority="162" operator="equal">
      <formula>"Acceptable"</formula>
    </cfRule>
  </conditionalFormatting>
  <conditionalFormatting sqref="O118">
    <cfRule type="cellIs" dxfId="426" priority="161" operator="equal">
      <formula>"Marginal"</formula>
    </cfRule>
  </conditionalFormatting>
  <conditionalFormatting sqref="O119">
    <cfRule type="cellIs" dxfId="425" priority="160" operator="equal">
      <formula>"Unacceptable"</formula>
    </cfRule>
  </conditionalFormatting>
  <conditionalFormatting sqref="L115">
    <cfRule type="cellIs" dxfId="424" priority="159" operator="equal">
      <formula>"Yes"</formula>
    </cfRule>
  </conditionalFormatting>
  <conditionalFormatting sqref="L116">
    <cfRule type="cellIs" dxfId="423" priority="158" stopIfTrue="1" operator="equal">
      <formula>"Yes"</formula>
    </cfRule>
  </conditionalFormatting>
  <conditionalFormatting sqref="L117">
    <cfRule type="cellIs" dxfId="422" priority="157" operator="equal">
      <formula>"Yes"</formula>
    </cfRule>
  </conditionalFormatting>
  <conditionalFormatting sqref="L118">
    <cfRule type="cellIs" dxfId="421" priority="156" operator="equal">
      <formula>"Yes"</formula>
    </cfRule>
  </conditionalFormatting>
  <conditionalFormatting sqref="L119">
    <cfRule type="cellIs" dxfId="420" priority="155" stopIfTrue="1" operator="equal">
      <formula>"Yes"</formula>
    </cfRule>
  </conditionalFormatting>
  <conditionalFormatting sqref="M115">
    <cfRule type="expression" dxfId="419" priority="154">
      <formula>L115="Yes"</formula>
    </cfRule>
  </conditionalFormatting>
  <conditionalFormatting sqref="M116">
    <cfRule type="expression" dxfId="418" priority="153">
      <formula>L116="Yes"</formula>
    </cfRule>
  </conditionalFormatting>
  <conditionalFormatting sqref="M117">
    <cfRule type="expression" dxfId="417" priority="152">
      <formula>L117="Yes"</formula>
    </cfRule>
  </conditionalFormatting>
  <conditionalFormatting sqref="M118">
    <cfRule type="expression" dxfId="416" priority="151">
      <formula>L118="Yes"</formula>
    </cfRule>
  </conditionalFormatting>
  <conditionalFormatting sqref="M119">
    <cfRule type="expression" dxfId="415" priority="150" stopIfTrue="1">
      <formula>L119="Yes"</formula>
    </cfRule>
  </conditionalFormatting>
  <conditionalFormatting sqref="P129:Q129">
    <cfRule type="expression" dxfId="414" priority="148">
      <formula>$O$129="Good"</formula>
    </cfRule>
  </conditionalFormatting>
  <conditionalFormatting sqref="P130:Q130">
    <cfRule type="expression" dxfId="413" priority="147">
      <formula>$O$130="Acceptable"</formula>
    </cfRule>
  </conditionalFormatting>
  <conditionalFormatting sqref="P131:Q131">
    <cfRule type="expression" dxfId="412" priority="146">
      <formula>$O$131="Marginal"</formula>
    </cfRule>
  </conditionalFormatting>
  <conditionalFormatting sqref="P132:Q132">
    <cfRule type="expression" dxfId="411" priority="145">
      <formula>$O$132="Unacceptable"</formula>
    </cfRule>
  </conditionalFormatting>
  <conditionalFormatting sqref="O129">
    <cfRule type="cellIs" dxfId="410" priority="143" operator="equal">
      <formula>"Good"</formula>
    </cfRule>
  </conditionalFormatting>
  <conditionalFormatting sqref="O130">
    <cfRule type="cellIs" dxfId="409" priority="142" operator="equal">
      <formula>"Acceptable"</formula>
    </cfRule>
  </conditionalFormatting>
  <conditionalFormatting sqref="O131">
    <cfRule type="cellIs" dxfId="408" priority="141" operator="equal">
      <formula>"Marginal"</formula>
    </cfRule>
  </conditionalFormatting>
  <conditionalFormatting sqref="O132">
    <cfRule type="cellIs" dxfId="407" priority="140" operator="equal">
      <formula>"Unacceptable"</formula>
    </cfRule>
  </conditionalFormatting>
  <conditionalFormatting sqref="L128">
    <cfRule type="cellIs" dxfId="406" priority="139" operator="equal">
      <formula>"Yes"</formula>
    </cfRule>
  </conditionalFormatting>
  <conditionalFormatting sqref="L129">
    <cfRule type="cellIs" dxfId="405" priority="138" stopIfTrue="1" operator="equal">
      <formula>"Yes"</formula>
    </cfRule>
  </conditionalFormatting>
  <conditionalFormatting sqref="L130">
    <cfRule type="cellIs" dxfId="404" priority="137" operator="equal">
      <formula>"Yes"</formula>
    </cfRule>
  </conditionalFormatting>
  <conditionalFormatting sqref="L131">
    <cfRule type="cellIs" dxfId="403" priority="136" operator="equal">
      <formula>"Yes"</formula>
    </cfRule>
  </conditionalFormatting>
  <conditionalFormatting sqref="L132">
    <cfRule type="cellIs" dxfId="402" priority="135" stopIfTrue="1" operator="equal">
      <formula>"Yes"</formula>
    </cfRule>
  </conditionalFormatting>
  <conditionalFormatting sqref="M128">
    <cfRule type="expression" dxfId="401" priority="134">
      <formula>L128="Yes"</formula>
    </cfRule>
  </conditionalFormatting>
  <conditionalFormatting sqref="M129">
    <cfRule type="expression" dxfId="400" priority="133">
      <formula>L129="Yes"</formula>
    </cfRule>
  </conditionalFormatting>
  <conditionalFormatting sqref="M130">
    <cfRule type="expression" dxfId="399" priority="132">
      <formula>L130="Yes"</formula>
    </cfRule>
  </conditionalFormatting>
  <conditionalFormatting sqref="M131">
    <cfRule type="expression" dxfId="398" priority="131">
      <formula>L131="Yes"</formula>
    </cfRule>
  </conditionalFormatting>
  <conditionalFormatting sqref="M132">
    <cfRule type="expression" dxfId="397" priority="130" stopIfTrue="1">
      <formula>L132="Yes"</formula>
    </cfRule>
  </conditionalFormatting>
  <conditionalFormatting sqref="P142:Q142">
    <cfRule type="expression" dxfId="396" priority="128">
      <formula>$O$142="Good"</formula>
    </cfRule>
  </conditionalFormatting>
  <conditionalFormatting sqref="P143:Q143">
    <cfRule type="expression" dxfId="395" priority="127">
      <formula>$O$143="Acceptable"</formula>
    </cfRule>
  </conditionalFormatting>
  <conditionalFormatting sqref="P144:Q144">
    <cfRule type="expression" dxfId="394" priority="126">
      <formula>$O$144="Marginal"</formula>
    </cfRule>
  </conditionalFormatting>
  <conditionalFormatting sqref="P145:Q145">
    <cfRule type="expression" dxfId="393" priority="125">
      <formula>$O$145="Unacceptable"</formula>
    </cfRule>
  </conditionalFormatting>
  <conditionalFormatting sqref="O142">
    <cfRule type="cellIs" dxfId="392" priority="123" operator="equal">
      <formula>"Good"</formula>
    </cfRule>
  </conditionalFormatting>
  <conditionalFormatting sqref="O143">
    <cfRule type="cellIs" dxfId="391" priority="122" operator="equal">
      <formula>"Acceptable"</formula>
    </cfRule>
  </conditionalFormatting>
  <conditionalFormatting sqref="O144">
    <cfRule type="cellIs" dxfId="390" priority="121" operator="equal">
      <formula>"Marginal"</formula>
    </cfRule>
  </conditionalFormatting>
  <conditionalFormatting sqref="O145">
    <cfRule type="cellIs" dxfId="389" priority="120" operator="equal">
      <formula>"Unacceptable"</formula>
    </cfRule>
  </conditionalFormatting>
  <conditionalFormatting sqref="L141">
    <cfRule type="cellIs" dxfId="388" priority="119" operator="equal">
      <formula>"Yes"</formula>
    </cfRule>
  </conditionalFormatting>
  <conditionalFormatting sqref="L142">
    <cfRule type="cellIs" dxfId="387" priority="118" stopIfTrue="1" operator="equal">
      <formula>"Yes"</formula>
    </cfRule>
  </conditionalFormatting>
  <conditionalFormatting sqref="L143">
    <cfRule type="cellIs" dxfId="386" priority="117" operator="equal">
      <formula>"Yes"</formula>
    </cfRule>
  </conditionalFormatting>
  <conditionalFormatting sqref="L144">
    <cfRule type="cellIs" dxfId="385" priority="116" operator="equal">
      <formula>"Yes"</formula>
    </cfRule>
  </conditionalFormatting>
  <conditionalFormatting sqref="L145">
    <cfRule type="cellIs" dxfId="384" priority="115" stopIfTrue="1" operator="equal">
      <formula>"Yes"</formula>
    </cfRule>
  </conditionalFormatting>
  <conditionalFormatting sqref="M141">
    <cfRule type="expression" dxfId="383" priority="114">
      <formula>L141="Yes"</formula>
    </cfRule>
  </conditionalFormatting>
  <conditionalFormatting sqref="M142">
    <cfRule type="expression" dxfId="382" priority="113">
      <formula>L142="Yes"</formula>
    </cfRule>
  </conditionalFormatting>
  <conditionalFormatting sqref="M143">
    <cfRule type="expression" dxfId="381" priority="112">
      <formula>L143="Yes"</formula>
    </cfRule>
  </conditionalFormatting>
  <conditionalFormatting sqref="M144">
    <cfRule type="expression" dxfId="380" priority="111">
      <formula>L144="Yes"</formula>
    </cfRule>
  </conditionalFormatting>
  <conditionalFormatting sqref="M145">
    <cfRule type="expression" dxfId="379" priority="110" stopIfTrue="1">
      <formula>L145="Yes"</formula>
    </cfRule>
  </conditionalFormatting>
  <conditionalFormatting sqref="P155:Q155">
    <cfRule type="expression" dxfId="378" priority="108">
      <formula>$O$155="Good"</formula>
    </cfRule>
  </conditionalFormatting>
  <conditionalFormatting sqref="P156:Q156">
    <cfRule type="expression" dxfId="377" priority="107">
      <formula>$O$156="Acceptable"</formula>
    </cfRule>
  </conditionalFormatting>
  <conditionalFormatting sqref="P157:Q157">
    <cfRule type="expression" dxfId="376" priority="106">
      <formula>$O$157="Marginal"</formula>
    </cfRule>
  </conditionalFormatting>
  <conditionalFormatting sqref="P158:Q158">
    <cfRule type="expression" dxfId="375" priority="105">
      <formula>$O$158="Unacceptable"</formula>
    </cfRule>
  </conditionalFormatting>
  <conditionalFormatting sqref="O155">
    <cfRule type="cellIs" dxfId="374" priority="103" operator="equal">
      <formula>"Good"</formula>
    </cfRule>
  </conditionalFormatting>
  <conditionalFormatting sqref="O156">
    <cfRule type="cellIs" dxfId="373" priority="102" operator="equal">
      <formula>"Acceptable"</formula>
    </cfRule>
  </conditionalFormatting>
  <conditionalFormatting sqref="O157">
    <cfRule type="cellIs" dxfId="372" priority="101" operator="equal">
      <formula>"Marginal"</formula>
    </cfRule>
  </conditionalFormatting>
  <conditionalFormatting sqref="O158">
    <cfRule type="cellIs" dxfId="371" priority="100" operator="equal">
      <formula>"Unacceptable"</formula>
    </cfRule>
  </conditionalFormatting>
  <conditionalFormatting sqref="L154">
    <cfRule type="cellIs" dxfId="370" priority="99" operator="equal">
      <formula>"Yes"</formula>
    </cfRule>
  </conditionalFormatting>
  <conditionalFormatting sqref="L155">
    <cfRule type="cellIs" dxfId="369" priority="98" stopIfTrue="1" operator="equal">
      <formula>"Yes"</formula>
    </cfRule>
  </conditionalFormatting>
  <conditionalFormatting sqref="L156">
    <cfRule type="cellIs" dxfId="368" priority="97" operator="equal">
      <formula>"Yes"</formula>
    </cfRule>
  </conditionalFormatting>
  <conditionalFormatting sqref="L157">
    <cfRule type="cellIs" dxfId="367" priority="96" operator="equal">
      <formula>"Yes"</formula>
    </cfRule>
  </conditionalFormatting>
  <conditionalFormatting sqref="L158">
    <cfRule type="cellIs" dxfId="366" priority="95" stopIfTrue="1" operator="equal">
      <formula>"Yes"</formula>
    </cfRule>
  </conditionalFormatting>
  <conditionalFormatting sqref="M154">
    <cfRule type="expression" dxfId="365" priority="94">
      <formula>L154="Yes"</formula>
    </cfRule>
  </conditionalFormatting>
  <conditionalFormatting sqref="M155">
    <cfRule type="expression" dxfId="364" priority="93">
      <formula>L155="Yes"</formula>
    </cfRule>
  </conditionalFormatting>
  <conditionalFormatting sqref="M156">
    <cfRule type="expression" dxfId="363" priority="92">
      <formula>L156="Yes"</formula>
    </cfRule>
  </conditionalFormatting>
  <conditionalFormatting sqref="M157">
    <cfRule type="expression" dxfId="362" priority="91">
      <formula>L157="Yes"</formula>
    </cfRule>
  </conditionalFormatting>
  <conditionalFormatting sqref="M158">
    <cfRule type="expression" dxfId="361" priority="90" stopIfTrue="1">
      <formula>L158="Yes"</formula>
    </cfRule>
  </conditionalFormatting>
  <conditionalFormatting sqref="P168:Q168">
    <cfRule type="expression" dxfId="360" priority="88">
      <formula>$O$168="Good"</formula>
    </cfRule>
  </conditionalFormatting>
  <conditionalFormatting sqref="P169:Q169">
    <cfRule type="expression" dxfId="359" priority="87">
      <formula>$O$169="Acceptable"</formula>
    </cfRule>
  </conditionalFormatting>
  <conditionalFormatting sqref="P170:Q170">
    <cfRule type="expression" dxfId="358" priority="86">
      <formula>$O$170="Marginal"</formula>
    </cfRule>
  </conditionalFormatting>
  <conditionalFormatting sqref="P171:Q171">
    <cfRule type="expression" dxfId="357" priority="85">
      <formula>$O$171="Unacceptable"</formula>
    </cfRule>
  </conditionalFormatting>
  <conditionalFormatting sqref="O168">
    <cfRule type="cellIs" dxfId="356" priority="83" operator="equal">
      <formula>"Good"</formula>
    </cfRule>
  </conditionalFormatting>
  <conditionalFormatting sqref="O169">
    <cfRule type="cellIs" dxfId="355" priority="82" operator="equal">
      <formula>"Acceptable"</formula>
    </cfRule>
  </conditionalFormatting>
  <conditionalFormatting sqref="O170">
    <cfRule type="cellIs" dxfId="354" priority="81" operator="equal">
      <formula>"Marginal"</formula>
    </cfRule>
  </conditionalFormatting>
  <conditionalFormatting sqref="O171">
    <cfRule type="cellIs" dxfId="353" priority="80" operator="equal">
      <formula>"Unacceptable"</formula>
    </cfRule>
  </conditionalFormatting>
  <conditionalFormatting sqref="L167">
    <cfRule type="cellIs" dxfId="352" priority="79" operator="equal">
      <formula>"Yes"</formula>
    </cfRule>
  </conditionalFormatting>
  <conditionalFormatting sqref="L168">
    <cfRule type="cellIs" dxfId="351" priority="78" stopIfTrue="1" operator="equal">
      <formula>"Yes"</formula>
    </cfRule>
  </conditionalFormatting>
  <conditionalFormatting sqref="L169">
    <cfRule type="cellIs" dxfId="350" priority="77" operator="equal">
      <formula>"Yes"</formula>
    </cfRule>
  </conditionalFormatting>
  <conditionalFormatting sqref="L170">
    <cfRule type="cellIs" dxfId="349" priority="76" operator="equal">
      <formula>"Yes"</formula>
    </cfRule>
  </conditionalFormatting>
  <conditionalFormatting sqref="L171">
    <cfRule type="cellIs" dxfId="348" priority="75" stopIfTrue="1" operator="equal">
      <formula>"Yes"</formula>
    </cfRule>
  </conditionalFormatting>
  <conditionalFormatting sqref="M167">
    <cfRule type="expression" dxfId="347" priority="74">
      <formula>L167="Yes"</formula>
    </cfRule>
  </conditionalFormatting>
  <conditionalFormatting sqref="M168">
    <cfRule type="expression" dxfId="346" priority="73">
      <formula>L168="Yes"</formula>
    </cfRule>
  </conditionalFormatting>
  <conditionalFormatting sqref="M169">
    <cfRule type="expression" dxfId="345" priority="72">
      <formula>L169="Yes"</formula>
    </cfRule>
  </conditionalFormatting>
  <conditionalFormatting sqref="M170">
    <cfRule type="expression" dxfId="344" priority="71">
      <formula>L170="Yes"</formula>
    </cfRule>
  </conditionalFormatting>
  <conditionalFormatting sqref="M171">
    <cfRule type="expression" dxfId="343" priority="70" stopIfTrue="1">
      <formula>L171="Yes"</formula>
    </cfRule>
  </conditionalFormatting>
  <conditionalFormatting sqref="P181:Q181">
    <cfRule type="expression" dxfId="342" priority="68">
      <formula>$O$181="Good"</formula>
    </cfRule>
  </conditionalFormatting>
  <conditionalFormatting sqref="P182:Q182">
    <cfRule type="expression" dxfId="341" priority="67">
      <formula>$O$182="Acceptable"</formula>
    </cfRule>
  </conditionalFormatting>
  <conditionalFormatting sqref="P183:Q183">
    <cfRule type="expression" dxfId="340" priority="66">
      <formula>$O$183="Marginal"</formula>
    </cfRule>
  </conditionalFormatting>
  <conditionalFormatting sqref="P184:Q184">
    <cfRule type="expression" dxfId="339" priority="65">
      <formula>$O$184="Unacceptable"</formula>
    </cfRule>
  </conditionalFormatting>
  <conditionalFormatting sqref="O181">
    <cfRule type="cellIs" dxfId="338" priority="63" operator="equal">
      <formula>"Good"</formula>
    </cfRule>
  </conditionalFormatting>
  <conditionalFormatting sqref="O182">
    <cfRule type="cellIs" dxfId="337" priority="62" operator="equal">
      <formula>"Acceptable"</formula>
    </cfRule>
  </conditionalFormatting>
  <conditionalFormatting sqref="O183">
    <cfRule type="cellIs" dxfId="336" priority="61" operator="equal">
      <formula>"Marginal"</formula>
    </cfRule>
  </conditionalFormatting>
  <conditionalFormatting sqref="O184">
    <cfRule type="cellIs" dxfId="335" priority="60" operator="equal">
      <formula>"Unacceptable"</formula>
    </cfRule>
  </conditionalFormatting>
  <conditionalFormatting sqref="L180">
    <cfRule type="cellIs" dxfId="334" priority="59" operator="equal">
      <formula>"Yes"</formula>
    </cfRule>
  </conditionalFormatting>
  <conditionalFormatting sqref="L181">
    <cfRule type="cellIs" dxfId="333" priority="58" stopIfTrue="1" operator="equal">
      <formula>"Yes"</formula>
    </cfRule>
  </conditionalFormatting>
  <conditionalFormatting sqref="L182">
    <cfRule type="cellIs" dxfId="332" priority="57" operator="equal">
      <formula>"Yes"</formula>
    </cfRule>
  </conditionalFormatting>
  <conditionalFormatting sqref="L183">
    <cfRule type="cellIs" dxfId="331" priority="56" operator="equal">
      <formula>"Yes"</formula>
    </cfRule>
  </conditionalFormatting>
  <conditionalFormatting sqref="L184">
    <cfRule type="cellIs" dxfId="330" priority="55" stopIfTrue="1" operator="equal">
      <formula>"Yes"</formula>
    </cfRule>
  </conditionalFormatting>
  <conditionalFormatting sqref="M180">
    <cfRule type="expression" dxfId="329" priority="54">
      <formula>L180="Yes"</formula>
    </cfRule>
  </conditionalFormatting>
  <conditionalFormatting sqref="M181">
    <cfRule type="expression" dxfId="328" priority="53">
      <formula>L181="Yes"</formula>
    </cfRule>
  </conditionalFormatting>
  <conditionalFormatting sqref="M182">
    <cfRule type="expression" dxfId="327" priority="52">
      <formula>L182="Yes"</formula>
    </cfRule>
  </conditionalFormatting>
  <conditionalFormatting sqref="M183">
    <cfRule type="expression" dxfId="326" priority="51">
      <formula>L183="Yes"</formula>
    </cfRule>
  </conditionalFormatting>
  <conditionalFormatting sqref="M184">
    <cfRule type="expression" dxfId="325" priority="50" stopIfTrue="1">
      <formula>L184="Yes"</formula>
    </cfRule>
  </conditionalFormatting>
  <conditionalFormatting sqref="O50">
    <cfRule type="cellIs" dxfId="324" priority="27" operator="equal">
      <formula>"Outstanding"</formula>
    </cfRule>
  </conditionalFormatting>
  <conditionalFormatting sqref="P50:Q50">
    <cfRule type="expression" dxfId="323" priority="26">
      <formula>$O$50="Outstanding"</formula>
    </cfRule>
  </conditionalFormatting>
  <conditionalFormatting sqref="O63">
    <cfRule type="cellIs" dxfId="322" priority="25" operator="equal">
      <formula>"Outstanding"</formula>
    </cfRule>
  </conditionalFormatting>
  <conditionalFormatting sqref="P63:Q63">
    <cfRule type="expression" dxfId="321" priority="24">
      <formula>$O$63="Outstanding"</formula>
    </cfRule>
  </conditionalFormatting>
  <conditionalFormatting sqref="O76">
    <cfRule type="cellIs" dxfId="320" priority="23" operator="equal">
      <formula>"Outstanding"</formula>
    </cfRule>
  </conditionalFormatting>
  <conditionalFormatting sqref="P76:Q76">
    <cfRule type="expression" dxfId="319" priority="22">
      <formula>$O$76="Outstanding"</formula>
    </cfRule>
  </conditionalFormatting>
  <conditionalFormatting sqref="O89">
    <cfRule type="cellIs" dxfId="318" priority="21" operator="equal">
      <formula>"Outstanding"</formula>
    </cfRule>
  </conditionalFormatting>
  <conditionalFormatting sqref="P89:Q89">
    <cfRule type="expression" dxfId="317" priority="20">
      <formula>$O$89="Outstanding"</formula>
    </cfRule>
  </conditionalFormatting>
  <conditionalFormatting sqref="O102">
    <cfRule type="cellIs" dxfId="316" priority="19" operator="equal">
      <formula>"Outstanding"</formula>
    </cfRule>
  </conditionalFormatting>
  <conditionalFormatting sqref="P102:Q102">
    <cfRule type="expression" dxfId="315" priority="18">
      <formula>$O$102="Outstanding"</formula>
    </cfRule>
  </conditionalFormatting>
  <conditionalFormatting sqref="O115">
    <cfRule type="cellIs" dxfId="314" priority="17" operator="equal">
      <formula>"Outstanding"</formula>
    </cfRule>
  </conditionalFormatting>
  <conditionalFormatting sqref="P115:Q115">
    <cfRule type="expression" dxfId="313" priority="16">
      <formula>$O$115="Outstanding"</formula>
    </cfRule>
  </conditionalFormatting>
  <conditionalFormatting sqref="O128">
    <cfRule type="cellIs" dxfId="312" priority="15" operator="equal">
      <formula>"Outstanding"</formula>
    </cfRule>
  </conditionalFormatting>
  <conditionalFormatting sqref="P128:Q128">
    <cfRule type="expression" dxfId="311" priority="14">
      <formula>$O$128="Outstanding"</formula>
    </cfRule>
  </conditionalFormatting>
  <conditionalFormatting sqref="O141">
    <cfRule type="cellIs" dxfId="310" priority="13" operator="equal">
      <formula>"Outstanding"</formula>
    </cfRule>
  </conditionalFormatting>
  <conditionalFormatting sqref="P141:Q141">
    <cfRule type="expression" dxfId="309" priority="12">
      <formula>$O$141="Outstanding"</formula>
    </cfRule>
  </conditionalFormatting>
  <conditionalFormatting sqref="O154">
    <cfRule type="cellIs" dxfId="308" priority="11" operator="equal">
      <formula>"Outstanding"</formula>
    </cfRule>
  </conditionalFormatting>
  <conditionalFormatting sqref="P154:Q154">
    <cfRule type="expression" dxfId="307" priority="10">
      <formula>$O$154="Outstanding"</formula>
    </cfRule>
  </conditionalFormatting>
  <conditionalFormatting sqref="O167">
    <cfRule type="cellIs" dxfId="306" priority="9" operator="equal">
      <formula>"Outstanding"</formula>
    </cfRule>
  </conditionalFormatting>
  <conditionalFormatting sqref="P167:Q167">
    <cfRule type="expression" dxfId="305" priority="8">
      <formula>$O$167="Outstanding"</formula>
    </cfRule>
  </conditionalFormatting>
  <conditionalFormatting sqref="O180">
    <cfRule type="cellIs" dxfId="304" priority="7" operator="equal">
      <formula>"Outstanding"</formula>
    </cfRule>
  </conditionalFormatting>
  <conditionalFormatting sqref="P180:Q180">
    <cfRule type="expression" dxfId="303" priority="6">
      <formula>$O$180="Outstanding"</formula>
    </cfRule>
  </conditionalFormatting>
  <conditionalFormatting sqref="B16">
    <cfRule type="cellIs" dxfId="302" priority="1" operator="equal">
      <formula>"Excellent (80-100)"</formula>
    </cfRule>
    <cfRule type="cellIs" dxfId="301" priority="2" operator="equal">
      <formula>"Good (60-79)"</formula>
    </cfRule>
    <cfRule type="cellIs" dxfId="300" priority="3" operator="equal">
      <formula>"Acceptable (40-59)"</formula>
    </cfRule>
    <cfRule type="cellIs" dxfId="297" priority="4" operator="equal">
      <formula>"Marginal (20-39)"</formula>
    </cfRule>
    <cfRule type="cellIs" dxfId="296" priority="5" operator="equal">
      <formula>"Unacceptable (0-19)"</formula>
    </cfRule>
  </conditionalFormatting>
  <dataValidations count="2">
    <dataValidation type="list" allowBlank="1" showInputMessage="1" showErrorMessage="1" sqref="M37:M41 M50:M54 M63:M67 M76:M80 M89:M93 M102:M106 M115:M119 M128:M132 M141:M145 M154:M158 M167:M171 M180:M184">
      <formula1>"0,1,2,3,4,5,6,7,8,9,10,11,12,13,14,15,16,17,18,19,20"</formula1>
    </dataValidation>
    <dataValidation type="list" allowBlank="1" showInputMessage="1" showErrorMessage="1" sqref="L37:L41 L50:L54 L63:L67 L76:L80 L89:L93 L102:L106 L115:L119 L128:L132 L141:L145 L154:L158 L167:L171 L180:L184">
      <formula1>"Yes, No"</formula1>
    </dataValidation>
  </dataValidations>
  <pageMargins left="0.3" right="0" top="0.75" bottom="0.75" header="0.3" footer="0.3"/>
  <pageSetup paperSize="3" scale="55" fitToHeight="0" orientation="landscape" r:id="rId1"/>
  <headerFooter>
    <oddHeader>&amp;C&amp;F&amp;R&amp;P</oddHeader>
  </headerFooter>
  <rowBreaks count="12" manualBreakCount="12">
    <brk id="32" min="1" max="18" man="1"/>
    <brk id="45" min="1" max="18" man="1"/>
    <brk id="58" min="1" max="18" man="1"/>
    <brk id="71" min="1" max="18" man="1"/>
    <brk id="84" min="1" max="18" man="1"/>
    <brk id="97" min="1" max="18" man="1"/>
    <brk id="110" min="1" max="18" man="1"/>
    <brk id="123" min="1" max="18" man="1"/>
    <brk id="136" min="1" max="18" man="1"/>
    <brk id="149" min="1" max="18" man="1"/>
    <brk id="162" min="1" max="18" man="1"/>
    <brk id="175" min="1" max="18" man="1"/>
  </rowBreaks>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sheetPr>
    <tabColor rgb="FFFFC000"/>
    <pageSetUpPr fitToPage="1"/>
  </sheetPr>
  <dimension ref="A1:V189"/>
  <sheetViews>
    <sheetView showGridLines="0" zoomScale="90" zoomScaleNormal="90" zoomScaleSheetLayoutView="80" workbookViewId="0">
      <selection activeCell="E30" sqref="E30"/>
    </sheetView>
  </sheetViews>
  <sheetFormatPr defaultColWidth="0" defaultRowHeight="12.75" customHeight="1" zeroHeight="1"/>
  <cols>
    <col min="1" max="1" width="8.44140625" style="8" customWidth="1"/>
    <col min="2" max="2" width="13.88671875" style="8" customWidth="1"/>
    <col min="3" max="3" width="35.88671875" style="8" customWidth="1"/>
    <col min="4" max="4" width="20.5546875" style="8" customWidth="1"/>
    <col min="5" max="5" width="15.5546875" style="8" customWidth="1"/>
    <col min="6" max="6" width="14.33203125" style="8" customWidth="1"/>
    <col min="7" max="12" width="12.6640625" style="8" customWidth="1"/>
    <col min="13" max="13" width="9.109375" style="8" customWidth="1"/>
    <col min="14" max="14" width="53.33203125" style="8" customWidth="1"/>
    <col min="15" max="15" width="15" style="14" customWidth="1"/>
    <col min="16" max="16" width="13" style="8" customWidth="1"/>
    <col min="17" max="17" width="14.6640625" style="8" customWidth="1"/>
    <col min="18" max="18" width="13.33203125" style="8" customWidth="1"/>
    <col min="19" max="19" width="73.88671875" style="8" customWidth="1"/>
    <col min="20" max="20" width="8.6640625" style="8" customWidth="1"/>
    <col min="21" max="21" width="9.109375" style="8" hidden="1" customWidth="1"/>
    <col min="22" max="22" width="9.44140625" style="8" hidden="1" customWidth="1"/>
    <col min="23" max="16384" width="0" style="8" hidden="1"/>
  </cols>
  <sheetData>
    <row r="1" spans="1:22" s="7" customFormat="1" ht="22.5" customHeight="1" thickBot="1">
      <c r="A1" s="27"/>
      <c r="B1" s="27"/>
      <c r="C1" s="27"/>
      <c r="D1" s="27"/>
      <c r="E1" s="27"/>
      <c r="F1" s="27"/>
      <c r="G1" s="27"/>
      <c r="H1" s="27"/>
      <c r="I1" s="27"/>
      <c r="J1" s="27"/>
      <c r="K1" s="27"/>
      <c r="L1" s="27"/>
      <c r="M1" s="27"/>
      <c r="N1" s="27"/>
      <c r="O1" s="28"/>
      <c r="P1" s="27"/>
      <c r="Q1" s="27"/>
      <c r="R1" s="27"/>
      <c r="S1" s="27"/>
      <c r="T1" s="27"/>
      <c r="U1" s="9"/>
      <c r="V1" s="9"/>
    </row>
    <row r="2" spans="1:22" ht="30" customHeight="1" thickBot="1">
      <c r="A2" s="27"/>
      <c r="B2" s="754" t="s">
        <v>215</v>
      </c>
      <c r="C2" s="755"/>
      <c r="D2" s="755"/>
      <c r="E2" s="755"/>
      <c r="F2" s="755"/>
      <c r="G2" s="755"/>
      <c r="H2" s="755"/>
      <c r="I2" s="755"/>
      <c r="J2" s="755"/>
      <c r="K2" s="755"/>
      <c r="L2" s="755"/>
      <c r="M2" s="755"/>
      <c r="N2" s="755"/>
      <c r="O2" s="755"/>
      <c r="P2" s="755"/>
      <c r="Q2" s="755"/>
      <c r="R2" s="755"/>
      <c r="S2" s="756"/>
      <c r="T2" s="27"/>
      <c r="U2" s="24"/>
      <c r="V2" s="24"/>
    </row>
    <row r="3" spans="1:22" ht="9.9" customHeight="1" thickBot="1">
      <c r="A3" s="27"/>
      <c r="B3" s="27"/>
      <c r="C3" s="27"/>
      <c r="D3" s="27"/>
      <c r="E3" s="27"/>
      <c r="F3" s="27"/>
      <c r="G3" s="27"/>
      <c r="H3" s="27"/>
      <c r="I3" s="27"/>
      <c r="J3" s="27"/>
      <c r="K3" s="27"/>
      <c r="L3" s="27"/>
      <c r="M3" s="27"/>
      <c r="N3" s="27"/>
      <c r="O3" s="27"/>
      <c r="P3" s="27"/>
      <c r="Q3" s="27"/>
      <c r="R3" s="27"/>
      <c r="S3" s="27"/>
      <c r="T3" s="27"/>
      <c r="U3" s="24"/>
      <c r="V3" s="24"/>
    </row>
    <row r="4" spans="1:22" ht="20.25" customHeight="1" thickBot="1">
      <c r="A4" s="27"/>
      <c r="B4" s="653" t="s">
        <v>57</v>
      </c>
      <c r="C4" s="654"/>
      <c r="D4" s="654"/>
      <c r="E4" s="654"/>
      <c r="F4" s="654"/>
      <c r="G4" s="654"/>
      <c r="H4" s="654"/>
      <c r="I4" s="654"/>
      <c r="J4" s="654"/>
      <c r="K4" s="654"/>
      <c r="L4" s="654"/>
      <c r="M4" s="654"/>
      <c r="N4" s="654"/>
      <c r="O4" s="654"/>
      <c r="P4" s="654"/>
      <c r="Q4" s="654"/>
      <c r="R4" s="654"/>
      <c r="S4" s="655"/>
      <c r="T4" s="27"/>
      <c r="U4" s="23"/>
      <c r="V4" s="23"/>
    </row>
    <row r="5" spans="1:22" ht="9.9" customHeight="1" thickBot="1">
      <c r="A5" s="27"/>
      <c r="B5" s="27"/>
      <c r="C5" s="27"/>
      <c r="D5" s="27"/>
      <c r="E5" s="27"/>
      <c r="F5" s="27"/>
      <c r="G5" s="27"/>
      <c r="H5" s="27"/>
      <c r="I5" s="27"/>
      <c r="J5" s="27"/>
      <c r="K5" s="27"/>
      <c r="L5" s="27"/>
      <c r="M5" s="27"/>
      <c r="N5" s="27"/>
      <c r="O5" s="27"/>
      <c r="P5" s="27"/>
      <c r="Q5" s="27"/>
      <c r="R5" s="27"/>
      <c r="S5" s="27"/>
      <c r="T5" s="27"/>
      <c r="U5" s="23"/>
      <c r="V5" s="23"/>
    </row>
    <row r="6" spans="1:22" ht="6" customHeight="1" thickBot="1">
      <c r="A6" s="27"/>
      <c r="B6" s="704"/>
      <c r="C6" s="705"/>
      <c r="D6" s="705"/>
      <c r="E6" s="705"/>
      <c r="F6" s="705"/>
      <c r="G6" s="705"/>
      <c r="H6" s="705"/>
      <c r="I6" s="705"/>
      <c r="J6" s="705"/>
      <c r="K6" s="705"/>
      <c r="L6" s="705"/>
      <c r="M6" s="705"/>
      <c r="N6" s="705"/>
      <c r="O6" s="705"/>
      <c r="P6" s="705"/>
      <c r="Q6" s="705"/>
      <c r="R6" s="705"/>
      <c r="S6" s="706"/>
      <c r="T6" s="27"/>
      <c r="U6" s="23"/>
      <c r="V6" s="23"/>
    </row>
    <row r="7" spans="1:22" ht="9.9" customHeight="1" thickBot="1">
      <c r="A7" s="27"/>
      <c r="B7" s="27"/>
      <c r="C7" s="27"/>
      <c r="D7" s="27"/>
      <c r="E7" s="27"/>
      <c r="F7" s="27"/>
      <c r="G7" s="27"/>
      <c r="H7" s="27"/>
      <c r="I7" s="27"/>
      <c r="J7" s="27"/>
      <c r="K7" s="27"/>
      <c r="L7" s="27"/>
      <c r="M7" s="27"/>
      <c r="N7" s="27"/>
      <c r="O7" s="27"/>
      <c r="P7" s="27"/>
      <c r="Q7" s="27"/>
      <c r="R7" s="27"/>
      <c r="S7" s="27"/>
      <c r="T7" s="27"/>
      <c r="U7" s="9"/>
      <c r="V7" s="9"/>
    </row>
    <row r="8" spans="1:22" ht="20.100000000000001" customHeight="1" thickBot="1">
      <c r="A8" s="27"/>
      <c r="B8" s="27"/>
      <c r="C8" s="662" t="s">
        <v>60</v>
      </c>
      <c r="D8" s="711"/>
      <c r="E8" s="698">
        <f>Legend!E62</f>
        <v>0</v>
      </c>
      <c r="F8" s="699"/>
      <c r="G8" s="699"/>
      <c r="H8" s="699"/>
      <c r="I8" s="699"/>
      <c r="J8" s="699"/>
      <c r="K8" s="699"/>
      <c r="L8" s="700"/>
      <c r="M8" s="27"/>
      <c r="N8" s="662" t="s">
        <v>72</v>
      </c>
      <c r="O8" s="663"/>
      <c r="P8" s="710">
        <f>Legend!E66</f>
        <v>0</v>
      </c>
      <c r="Q8" s="699"/>
      <c r="R8" s="699"/>
      <c r="S8" s="700"/>
      <c r="T8" s="27"/>
      <c r="U8" s="10"/>
    </row>
    <row r="9" spans="1:22" ht="20.100000000000001" customHeight="1" thickBot="1">
      <c r="A9" s="27"/>
      <c r="B9" s="27"/>
      <c r="C9" s="662" t="s">
        <v>61</v>
      </c>
      <c r="D9" s="711"/>
      <c r="E9" s="698">
        <f>Legend!E63</f>
        <v>0</v>
      </c>
      <c r="F9" s="699"/>
      <c r="G9" s="699"/>
      <c r="H9" s="699"/>
      <c r="I9" s="699"/>
      <c r="J9" s="699"/>
      <c r="K9" s="699"/>
      <c r="L9" s="700"/>
      <c r="M9" s="27"/>
      <c r="N9" s="662" t="s">
        <v>76</v>
      </c>
      <c r="O9" s="663"/>
      <c r="P9" s="668">
        <f>Legend!E67</f>
        <v>0</v>
      </c>
      <c r="Q9" s="669"/>
      <c r="R9" s="669"/>
      <c r="S9" s="670"/>
      <c r="T9" s="27"/>
      <c r="U9" s="10"/>
    </row>
    <row r="10" spans="1:22" ht="19.5" customHeight="1" thickBot="1">
      <c r="A10" s="27"/>
      <c r="B10" s="27"/>
      <c r="C10" s="662" t="s">
        <v>73</v>
      </c>
      <c r="D10" s="711"/>
      <c r="E10" s="698">
        <f>Legend!E64</f>
        <v>0</v>
      </c>
      <c r="F10" s="699"/>
      <c r="G10" s="699"/>
      <c r="H10" s="699"/>
      <c r="I10" s="699"/>
      <c r="J10" s="699"/>
      <c r="K10" s="699"/>
      <c r="L10" s="700"/>
      <c r="M10" s="27"/>
      <c r="N10" s="662" t="s">
        <v>62</v>
      </c>
      <c r="O10" s="663"/>
      <c r="P10" s="671"/>
      <c r="Q10" s="672"/>
      <c r="R10" s="672"/>
      <c r="S10" s="673"/>
      <c r="T10" s="27"/>
      <c r="U10" s="10"/>
    </row>
    <row r="11" spans="1:22" ht="19.5" customHeight="1" thickBot="1">
      <c r="A11" s="27"/>
      <c r="B11" s="27"/>
      <c r="C11" s="662" t="s">
        <v>74</v>
      </c>
      <c r="D11" s="711"/>
      <c r="E11" s="712">
        <f>Legend!E65</f>
        <v>0</v>
      </c>
      <c r="F11" s="713"/>
      <c r="G11" s="713"/>
      <c r="H11" s="713"/>
      <c r="I11" s="713"/>
      <c r="J11" s="713"/>
      <c r="K11" s="713"/>
      <c r="L11" s="714"/>
      <c r="M11" s="27"/>
      <c r="N11" s="662" t="s">
        <v>59</v>
      </c>
      <c r="O11" s="663"/>
      <c r="P11" s="671"/>
      <c r="Q11" s="731"/>
      <c r="R11" s="731"/>
      <c r="S11" s="732"/>
      <c r="T11" s="27"/>
      <c r="U11" s="11"/>
    </row>
    <row r="12" spans="1:22" s="9" customFormat="1" ht="9.9" customHeight="1" thickBot="1">
      <c r="A12" s="27"/>
      <c r="B12" s="27"/>
      <c r="C12" s="27"/>
      <c r="D12" s="27"/>
      <c r="E12" s="27"/>
      <c r="F12" s="27"/>
      <c r="G12" s="27"/>
      <c r="H12" s="27"/>
      <c r="I12" s="27"/>
      <c r="J12" s="27"/>
      <c r="K12" s="27"/>
      <c r="L12" s="27"/>
      <c r="M12" s="27"/>
      <c r="N12" s="27"/>
      <c r="O12" s="27"/>
      <c r="P12" s="27"/>
      <c r="Q12" s="27"/>
      <c r="R12" s="27"/>
      <c r="S12" s="27"/>
      <c r="T12" s="27"/>
    </row>
    <row r="13" spans="1:22" ht="6" customHeight="1" thickBot="1">
      <c r="A13" s="27"/>
      <c r="B13" s="704"/>
      <c r="C13" s="705"/>
      <c r="D13" s="705"/>
      <c r="E13" s="705"/>
      <c r="F13" s="705"/>
      <c r="G13" s="705"/>
      <c r="H13" s="705"/>
      <c r="I13" s="705"/>
      <c r="J13" s="705"/>
      <c r="K13" s="705"/>
      <c r="L13" s="705"/>
      <c r="M13" s="705"/>
      <c r="N13" s="705"/>
      <c r="O13" s="705"/>
      <c r="P13" s="705"/>
      <c r="Q13" s="705"/>
      <c r="R13" s="705"/>
      <c r="S13" s="706"/>
      <c r="T13" s="27"/>
      <c r="U13" s="12"/>
      <c r="V13" s="12"/>
    </row>
    <row r="14" spans="1:22" s="9" customFormat="1" ht="15" customHeight="1" thickBot="1">
      <c r="A14" s="27"/>
      <c r="B14" s="27"/>
      <c r="C14" s="27"/>
      <c r="D14" s="27"/>
      <c r="E14" s="27"/>
      <c r="F14" s="27"/>
      <c r="G14" s="27"/>
      <c r="H14" s="27"/>
      <c r="I14" s="27"/>
      <c r="J14" s="27"/>
      <c r="K14" s="27"/>
      <c r="L14" s="27"/>
      <c r="M14" s="27"/>
      <c r="N14" s="27"/>
      <c r="O14" s="27"/>
      <c r="P14" s="27"/>
      <c r="Q14" s="27"/>
      <c r="R14" s="27"/>
      <c r="S14" s="27"/>
      <c r="T14" s="27"/>
    </row>
    <row r="15" spans="1:22" s="13" customFormat="1" ht="15" customHeight="1">
      <c r="A15" s="27"/>
      <c r="B15" s="733" t="s">
        <v>109</v>
      </c>
      <c r="C15" s="734"/>
      <c r="D15" s="735"/>
      <c r="E15" s="736" t="s">
        <v>78</v>
      </c>
      <c r="F15" s="737"/>
      <c r="G15" s="737"/>
      <c r="H15" s="737"/>
      <c r="I15" s="737"/>
      <c r="J15" s="738"/>
      <c r="K15" s="681">
        <f>G30</f>
        <v>0</v>
      </c>
      <c r="L15" s="682"/>
      <c r="M15" s="27"/>
      <c r="N15" s="27"/>
      <c r="O15" s="27"/>
      <c r="P15" s="27"/>
      <c r="Q15" s="27"/>
      <c r="R15" s="27"/>
      <c r="S15" s="27"/>
      <c r="T15" s="27"/>
    </row>
    <row r="16" spans="1:22" ht="14.25" customHeight="1" thickBot="1">
      <c r="A16" s="27"/>
      <c r="B16" s="721" t="str">
        <f>IF(E30="","NO EVALUATION DONE",IF(E30&gt;79,"Outstanding (80-100)",IF(E30&gt;59,"Good (60-79)", IF(E30&gt;39,"Acceptable (40-59)",IF(E30&gt;19,"Marginal (20-39)","Unacceptable (0-19)")))))</f>
        <v>NO EVALUATION DONE</v>
      </c>
      <c r="C16" s="722"/>
      <c r="D16" s="723"/>
      <c r="E16" s="719" t="s">
        <v>6</v>
      </c>
      <c r="F16" s="720"/>
      <c r="G16" s="720"/>
      <c r="H16" s="720"/>
      <c r="I16" s="720"/>
      <c r="J16" s="720"/>
      <c r="K16" s="720"/>
      <c r="L16" s="463"/>
      <c r="M16" s="27"/>
      <c r="N16" s="27"/>
      <c r="O16" s="27"/>
      <c r="P16" s="27"/>
      <c r="Q16" s="27"/>
      <c r="R16" s="27"/>
      <c r="S16" s="27"/>
      <c r="T16" s="27"/>
    </row>
    <row r="17" spans="1:22" ht="31.5" customHeight="1" thickBot="1">
      <c r="A17" s="27"/>
      <c r="B17" s="715" t="s">
        <v>25</v>
      </c>
      <c r="C17" s="716"/>
      <c r="D17" s="730"/>
      <c r="E17" s="227" t="s">
        <v>28</v>
      </c>
      <c r="F17" s="227" t="s">
        <v>115</v>
      </c>
      <c r="G17" s="239" t="s">
        <v>4</v>
      </c>
      <c r="H17" s="26" t="s">
        <v>67</v>
      </c>
      <c r="I17" s="25" t="s">
        <v>68</v>
      </c>
      <c r="J17" s="32" t="s">
        <v>69</v>
      </c>
      <c r="K17" s="33" t="s">
        <v>70</v>
      </c>
      <c r="L17" s="34" t="s">
        <v>71</v>
      </c>
      <c r="M17" s="27"/>
      <c r="N17" s="77" t="s">
        <v>77</v>
      </c>
      <c r="O17" s="27"/>
      <c r="P17" s="27"/>
      <c r="Q17" s="27"/>
      <c r="R17" s="27"/>
      <c r="S17" s="27"/>
      <c r="T17" s="27"/>
    </row>
    <row r="18" spans="1:22" ht="20.100000000000001" customHeight="1">
      <c r="A18" s="27"/>
      <c r="B18" s="724" t="str">
        <f>Legend!B102</f>
        <v>{Insert Factor}</v>
      </c>
      <c r="C18" s="725"/>
      <c r="D18" s="726"/>
      <c r="E18" s="192" t="str">
        <f>Q42</f>
        <v/>
      </c>
      <c r="F18" s="173">
        <f>Legend!I102</f>
        <v>0</v>
      </c>
      <c r="G18" s="31" t="str">
        <f t="shared" ref="G18:G28" si="0">IF(E18="","",E18*F18)</f>
        <v/>
      </c>
      <c r="H18" s="69" t="str">
        <f>IF(E18="","",M37)</f>
        <v/>
      </c>
      <c r="I18" s="69" t="str">
        <f>IF(E18="","",M38)</f>
        <v/>
      </c>
      <c r="J18" s="69" t="str">
        <f>IF(E18="","",M39)</f>
        <v/>
      </c>
      <c r="K18" s="69" t="str">
        <f>IF(E18="","",M40)</f>
        <v/>
      </c>
      <c r="L18" s="69" t="str">
        <f>IF(E18="","",M41)</f>
        <v/>
      </c>
      <c r="M18" s="27"/>
      <c r="N18" s="138" t="str">
        <f>IF(E18="","",IF(E18&gt;79,"Outstanding (80-100)",IF(E18&gt;59,"Good (60-79)", IF(E18&gt;39,"Acceptable (40-59)",IF(E18&gt;19,"Marginal (20-39)","Unacceptable (0-19)")))))</f>
        <v/>
      </c>
      <c r="O18" s="27"/>
      <c r="P18" s="27"/>
      <c r="Q18" s="27"/>
      <c r="R18" s="27"/>
      <c r="S18" s="27"/>
      <c r="T18" s="27"/>
    </row>
    <row r="19" spans="1:22" ht="20.100000000000001" customHeight="1">
      <c r="A19" s="27"/>
      <c r="B19" s="674" t="str">
        <f>Legend!B103</f>
        <v>{Insert Factor}</v>
      </c>
      <c r="C19" s="675"/>
      <c r="D19" s="676"/>
      <c r="E19" s="194" t="str">
        <f>Q55</f>
        <v/>
      </c>
      <c r="F19" s="178">
        <f>Legend!I103</f>
        <v>0</v>
      </c>
      <c r="G19" s="30" t="str">
        <f t="shared" si="0"/>
        <v/>
      </c>
      <c r="H19" s="179" t="str">
        <f>IF(E19="","",M50)</f>
        <v/>
      </c>
      <c r="I19" s="179" t="str">
        <f>IF(E19="","",M51)</f>
        <v/>
      </c>
      <c r="J19" s="179" t="str">
        <f>IF(E19="","",M52)</f>
        <v/>
      </c>
      <c r="K19" s="179" t="str">
        <f>IF(E19="","",M53)</f>
        <v/>
      </c>
      <c r="L19" s="179" t="str">
        <f>IF(E19="","",M54)</f>
        <v/>
      </c>
      <c r="M19" s="27"/>
      <c r="N19" s="139" t="str">
        <f t="shared" ref="N19:N29" si="1">IF(E19="","",IF(E19&gt;79,"Outstanding (80-100)",IF(E19&gt;59,"Good (60-79)", IF(E19&gt;39,"Acceptable (40-59)",IF(E19&gt;19,"Marginal (20-39)","Unacceptable (0-19)")))))</f>
        <v/>
      </c>
      <c r="O19" s="27"/>
      <c r="P19" s="27"/>
      <c r="Q19" s="27"/>
      <c r="R19" s="27"/>
      <c r="S19" s="27"/>
      <c r="T19" s="27"/>
    </row>
    <row r="20" spans="1:22" ht="20.100000000000001" customHeight="1">
      <c r="A20" s="27"/>
      <c r="B20" s="674" t="str">
        <f>Legend!B104</f>
        <v>{Insert Factor}</v>
      </c>
      <c r="C20" s="675"/>
      <c r="D20" s="676"/>
      <c r="E20" s="193" t="str">
        <f>Q68</f>
        <v/>
      </c>
      <c r="F20" s="174">
        <f>Legend!I104</f>
        <v>0</v>
      </c>
      <c r="G20" s="180" t="str">
        <f>IF(E20="","",E20*F20)</f>
        <v/>
      </c>
      <c r="H20" s="71" t="str">
        <f>IF(E20="","",M63)</f>
        <v/>
      </c>
      <c r="I20" s="71" t="str">
        <f>IF(E20="","",M64)</f>
        <v/>
      </c>
      <c r="J20" s="71" t="str">
        <f>IF(E20="","",M65)</f>
        <v/>
      </c>
      <c r="K20" s="71" t="str">
        <f>IF(E20="","",M66)</f>
        <v/>
      </c>
      <c r="L20" s="71" t="str">
        <f>IF(E20="","",M67)</f>
        <v/>
      </c>
      <c r="M20" s="27"/>
      <c r="N20" s="139" t="str">
        <f t="shared" si="1"/>
        <v/>
      </c>
      <c r="O20" s="27"/>
      <c r="P20" s="27"/>
      <c r="Q20" s="27"/>
      <c r="R20" s="27"/>
      <c r="S20" s="27"/>
      <c r="T20" s="27"/>
    </row>
    <row r="21" spans="1:22" ht="20.100000000000001" customHeight="1">
      <c r="A21" s="27"/>
      <c r="B21" s="674" t="str">
        <f>Legend!B105</f>
        <v>{Insert Factor}</v>
      </c>
      <c r="C21" s="675"/>
      <c r="D21" s="676"/>
      <c r="E21" s="193" t="str">
        <f>Q81</f>
        <v/>
      </c>
      <c r="F21" s="174">
        <f>Legend!I105</f>
        <v>0</v>
      </c>
      <c r="G21" s="29" t="str">
        <f t="shared" si="0"/>
        <v/>
      </c>
      <c r="H21" s="71" t="str">
        <f>IF(E21="","",M76)</f>
        <v/>
      </c>
      <c r="I21" s="71" t="str">
        <f>IF(E21="","",M77)</f>
        <v/>
      </c>
      <c r="J21" s="71" t="str">
        <f>IF(E21="","",M78)</f>
        <v/>
      </c>
      <c r="K21" s="71" t="str">
        <f>IF(E21="","",M79)</f>
        <v/>
      </c>
      <c r="L21" s="71" t="str">
        <f>IF(E21="","",M80)</f>
        <v/>
      </c>
      <c r="M21" s="27"/>
      <c r="N21" s="139" t="str">
        <f t="shared" si="1"/>
        <v/>
      </c>
      <c r="O21" s="27"/>
      <c r="P21" s="27"/>
      <c r="Q21" s="27"/>
      <c r="R21" s="27"/>
      <c r="S21" s="27"/>
      <c r="T21" s="27"/>
    </row>
    <row r="22" spans="1:22" ht="20.100000000000001" customHeight="1">
      <c r="A22" s="27"/>
      <c r="B22" s="674" t="str">
        <f>Legend!B106</f>
        <v>{Insert Factor}</v>
      </c>
      <c r="C22" s="675"/>
      <c r="D22" s="676"/>
      <c r="E22" s="193" t="str">
        <f>Q94</f>
        <v/>
      </c>
      <c r="F22" s="174">
        <f>Legend!I106</f>
        <v>0</v>
      </c>
      <c r="G22" s="29" t="str">
        <f t="shared" si="0"/>
        <v/>
      </c>
      <c r="H22" s="71" t="str">
        <f>IF(E22="","",M89)</f>
        <v/>
      </c>
      <c r="I22" s="71" t="str">
        <f>IF(E22="","",M90)</f>
        <v/>
      </c>
      <c r="J22" s="71" t="str">
        <f>IF(E22="","",M91)</f>
        <v/>
      </c>
      <c r="K22" s="71" t="str">
        <f>IF(E22="","",M92)</f>
        <v/>
      </c>
      <c r="L22" s="71" t="str">
        <f>IF(E22="","",M93)</f>
        <v/>
      </c>
      <c r="M22" s="27"/>
      <c r="N22" s="139" t="str">
        <f t="shared" si="1"/>
        <v/>
      </c>
      <c r="O22" s="27"/>
      <c r="P22" s="27"/>
      <c r="Q22" s="27"/>
      <c r="R22" s="27"/>
      <c r="S22" s="27"/>
      <c r="T22" s="27"/>
    </row>
    <row r="23" spans="1:22" ht="20.100000000000001" customHeight="1">
      <c r="A23" s="27"/>
      <c r="B23" s="674" t="str">
        <f>Legend!B107</f>
        <v>{Insert Factor}</v>
      </c>
      <c r="C23" s="675"/>
      <c r="D23" s="676"/>
      <c r="E23" s="194" t="str">
        <f>Q107</f>
        <v/>
      </c>
      <c r="F23" s="175">
        <f>Legend!I107</f>
        <v>0</v>
      </c>
      <c r="G23" s="30" t="str">
        <f t="shared" si="0"/>
        <v/>
      </c>
      <c r="H23" s="72" t="str">
        <f>IF(E23="","",M102)</f>
        <v/>
      </c>
      <c r="I23" s="72" t="str">
        <f>IF(E23="","",M103)</f>
        <v/>
      </c>
      <c r="J23" s="72" t="str">
        <f>IF(E23="","",M104)</f>
        <v/>
      </c>
      <c r="K23" s="72" t="str">
        <f>IF(E23="","",M105)</f>
        <v/>
      </c>
      <c r="L23" s="72" t="str">
        <f>IF(E23="","",M106)</f>
        <v/>
      </c>
      <c r="M23" s="27"/>
      <c r="N23" s="139" t="str">
        <f t="shared" si="1"/>
        <v/>
      </c>
      <c r="O23" s="27"/>
      <c r="P23" s="27"/>
      <c r="Q23" s="27"/>
      <c r="R23" s="27"/>
      <c r="S23" s="27"/>
      <c r="T23" s="27"/>
    </row>
    <row r="24" spans="1:22" ht="20.100000000000001" customHeight="1">
      <c r="A24" s="27"/>
      <c r="B24" s="674" t="str">
        <f>Legend!B108</f>
        <v>{Insert Factor}</v>
      </c>
      <c r="C24" s="675"/>
      <c r="D24" s="676"/>
      <c r="E24" s="193" t="str">
        <f>Q120</f>
        <v/>
      </c>
      <c r="F24" s="177">
        <f>Legend!I108</f>
        <v>0</v>
      </c>
      <c r="G24" s="29" t="str">
        <f t="shared" si="0"/>
        <v/>
      </c>
      <c r="H24" s="71" t="str">
        <f>IF(E24="","",M115)</f>
        <v/>
      </c>
      <c r="I24" s="71" t="str">
        <f>IF(E24="","",M116)</f>
        <v/>
      </c>
      <c r="J24" s="71" t="str">
        <f>IF(E24="","",M117)</f>
        <v/>
      </c>
      <c r="K24" s="71" t="str">
        <f>IF(E24="","",M118)</f>
        <v/>
      </c>
      <c r="L24" s="181" t="str">
        <f>IF(E24="","",M119)</f>
        <v/>
      </c>
      <c r="M24" s="27"/>
      <c r="N24" s="139" t="str">
        <f t="shared" si="1"/>
        <v/>
      </c>
      <c r="O24" s="27"/>
      <c r="P24" s="27"/>
      <c r="Q24" s="27"/>
      <c r="R24" s="27"/>
      <c r="S24" s="27"/>
      <c r="T24" s="27"/>
    </row>
    <row r="25" spans="1:22" ht="20.100000000000001" customHeight="1">
      <c r="A25" s="27"/>
      <c r="B25" s="674" t="str">
        <f>Legend!B109</f>
        <v>{Insert Factor}</v>
      </c>
      <c r="C25" s="675"/>
      <c r="D25" s="676"/>
      <c r="E25" s="193" t="str">
        <f>Q133</f>
        <v/>
      </c>
      <c r="F25" s="176">
        <f>Legend!I109</f>
        <v>0</v>
      </c>
      <c r="G25" s="29" t="str">
        <f t="shared" si="0"/>
        <v/>
      </c>
      <c r="H25" s="71" t="str">
        <f>IF(E25="","",M128)</f>
        <v/>
      </c>
      <c r="I25" s="71" t="str">
        <f>IF(E25="","",M129)</f>
        <v/>
      </c>
      <c r="J25" s="71" t="str">
        <f>IF(E25="","",M130)</f>
        <v/>
      </c>
      <c r="K25" s="71" t="str">
        <f>IF(E25="","",M131)</f>
        <v/>
      </c>
      <c r="L25" s="71" t="str">
        <f>IF(E25="","",M132)</f>
        <v/>
      </c>
      <c r="M25" s="27"/>
      <c r="N25" s="139" t="str">
        <f t="shared" si="1"/>
        <v/>
      </c>
      <c r="O25" s="27"/>
      <c r="P25" s="27"/>
      <c r="Q25" s="27"/>
      <c r="R25" s="27"/>
      <c r="S25" s="27"/>
      <c r="T25" s="27"/>
    </row>
    <row r="26" spans="1:22" ht="20.100000000000001" customHeight="1">
      <c r="A26" s="27"/>
      <c r="B26" s="674" t="str">
        <f>Legend!B110</f>
        <v>{Insert Factor}</v>
      </c>
      <c r="C26" s="675"/>
      <c r="D26" s="676"/>
      <c r="E26" s="193" t="str">
        <f>Q146</f>
        <v/>
      </c>
      <c r="F26" s="177">
        <f>Legend!I110</f>
        <v>0</v>
      </c>
      <c r="G26" s="29" t="str">
        <f t="shared" si="0"/>
        <v/>
      </c>
      <c r="H26" s="71" t="str">
        <f>IF(E26="","",M141)</f>
        <v/>
      </c>
      <c r="I26" s="71" t="str">
        <f>IF(E26="","",M142)</f>
        <v/>
      </c>
      <c r="J26" s="71" t="str">
        <f>IF(E26="","",M143)</f>
        <v/>
      </c>
      <c r="K26" s="71" t="str">
        <f>IF(E26="","",M144)</f>
        <v/>
      </c>
      <c r="L26" s="71" t="str">
        <f>IF(E26="","",M145)</f>
        <v/>
      </c>
      <c r="M26" s="27"/>
      <c r="N26" s="139" t="str">
        <f t="shared" si="1"/>
        <v/>
      </c>
      <c r="O26" s="27"/>
      <c r="P26" s="27"/>
      <c r="Q26" s="27"/>
      <c r="R26" s="27"/>
      <c r="S26" s="27"/>
      <c r="T26" s="27"/>
    </row>
    <row r="27" spans="1:22" ht="20.100000000000001" customHeight="1">
      <c r="A27" s="27"/>
      <c r="B27" s="674" t="str">
        <f>Legend!B111</f>
        <v>{Insert Factor}</v>
      </c>
      <c r="C27" s="675"/>
      <c r="D27" s="676"/>
      <c r="E27" s="232" t="str">
        <f>Q159</f>
        <v/>
      </c>
      <c r="F27" s="189">
        <f>Legend!I111</f>
        <v>0</v>
      </c>
      <c r="G27" s="190" t="str">
        <f t="shared" si="0"/>
        <v/>
      </c>
      <c r="H27" s="191" t="str">
        <f>IF(E27="","",M154)</f>
        <v/>
      </c>
      <c r="I27" s="191" t="str">
        <f>IF(E27="","",M155)</f>
        <v/>
      </c>
      <c r="J27" s="191" t="str">
        <f>IF(E27="","",M156)</f>
        <v/>
      </c>
      <c r="K27" s="191" t="str">
        <f>IF(E27="","",M157)</f>
        <v/>
      </c>
      <c r="L27" s="191" t="str">
        <f>IF(E27="","",M158)</f>
        <v/>
      </c>
      <c r="M27" s="27"/>
      <c r="N27" s="139" t="str">
        <f t="shared" si="1"/>
        <v/>
      </c>
      <c r="O27" s="27"/>
      <c r="P27" s="27"/>
      <c r="Q27" s="27"/>
      <c r="R27" s="27"/>
      <c r="S27" s="27"/>
      <c r="T27" s="27"/>
    </row>
    <row r="28" spans="1:22" ht="20.100000000000001" customHeight="1">
      <c r="A28" s="27"/>
      <c r="B28" s="674" t="str">
        <f>Legend!B112</f>
        <v>{Insert Factor}</v>
      </c>
      <c r="C28" s="675"/>
      <c r="D28" s="676"/>
      <c r="E28" s="193" t="str">
        <f>Q172</f>
        <v/>
      </c>
      <c r="F28" s="177">
        <f>Legend!I112</f>
        <v>0</v>
      </c>
      <c r="G28" s="29" t="str">
        <f t="shared" si="0"/>
        <v/>
      </c>
      <c r="H28" s="71" t="str">
        <f>IF(E28="","",M167)</f>
        <v/>
      </c>
      <c r="I28" s="71" t="str">
        <f>IF(E28="","",M168)</f>
        <v/>
      </c>
      <c r="J28" s="71" t="str">
        <f>IF(E28="","",M169)</f>
        <v/>
      </c>
      <c r="K28" s="71" t="str">
        <f>IF(E28="","",M170)</f>
        <v/>
      </c>
      <c r="L28" s="71" t="str">
        <f>IF(E28="","",M171)</f>
        <v/>
      </c>
      <c r="M28" s="27"/>
      <c r="N28" s="139" t="str">
        <f t="shared" si="1"/>
        <v/>
      </c>
      <c r="O28" s="27"/>
      <c r="P28" s="27"/>
      <c r="Q28" s="27"/>
      <c r="R28" s="27"/>
      <c r="S28" s="27"/>
      <c r="T28" s="27"/>
    </row>
    <row r="29" spans="1:22" ht="20.100000000000001" customHeight="1" thickBot="1">
      <c r="A29" s="27"/>
      <c r="B29" s="727" t="str">
        <f>Legend!B113</f>
        <v>{Insert Factor}</v>
      </c>
      <c r="C29" s="728"/>
      <c r="D29" s="729"/>
      <c r="E29" s="212" t="str">
        <f>Q185</f>
        <v/>
      </c>
      <c r="F29" s="238">
        <f>Legend!I113</f>
        <v>0</v>
      </c>
      <c r="G29" s="182" t="str">
        <f>IF(E29="","",E29*F29)</f>
        <v/>
      </c>
      <c r="H29" s="183" t="str">
        <f>IF(E29="","",M180)</f>
        <v/>
      </c>
      <c r="I29" s="183" t="str">
        <f>IF(E29="","",M181)</f>
        <v/>
      </c>
      <c r="J29" s="183" t="str">
        <f>IF(E29="","",M182)</f>
        <v/>
      </c>
      <c r="K29" s="183" t="str">
        <f>IF(E29="","",M183)</f>
        <v/>
      </c>
      <c r="L29" s="183" t="str">
        <f>IF(E29="","",M184)</f>
        <v/>
      </c>
      <c r="M29" s="27"/>
      <c r="N29" s="138" t="str">
        <f t="shared" si="1"/>
        <v/>
      </c>
      <c r="O29" s="27"/>
      <c r="P29" s="27"/>
      <c r="Q29" s="27"/>
      <c r="R29" s="27"/>
      <c r="S29" s="27"/>
      <c r="T29" s="27"/>
    </row>
    <row r="30" spans="1:22" ht="16.5" customHeight="1" thickBot="1">
      <c r="A30" s="27"/>
      <c r="B30" s="677" t="s">
        <v>26</v>
      </c>
      <c r="C30" s="678"/>
      <c r="D30" s="678"/>
      <c r="E30" s="247" t="str">
        <f>IF(G30=0,"",ROUND(G30/F30,0))</f>
        <v/>
      </c>
      <c r="F30" s="73">
        <f t="shared" ref="F30:L30" si="2">SUM(F18:F29)</f>
        <v>0</v>
      </c>
      <c r="G30" s="84">
        <f t="shared" si="2"/>
        <v>0</v>
      </c>
      <c r="H30" s="74">
        <f t="shared" si="2"/>
        <v>0</v>
      </c>
      <c r="I30" s="74">
        <f t="shared" si="2"/>
        <v>0</v>
      </c>
      <c r="J30" s="74">
        <f t="shared" si="2"/>
        <v>0</v>
      </c>
      <c r="K30" s="74">
        <f t="shared" si="2"/>
        <v>0</v>
      </c>
      <c r="L30" s="75">
        <f t="shared" si="2"/>
        <v>0</v>
      </c>
      <c r="M30" s="27"/>
      <c r="N30" s="78" t="str">
        <f>IF(E30="","NO EVALUATION DONE",IF(COUNTIF(N18:N29,"unacceptable*")&gt;1,"NON-AWARDABLE",IF(AND((COUNTIF(N18:N29,"unacceptable*")=0),(COUNTIF(N18:N29,"marginal*")=0)),"MEETS REQUIREMENTS","REQUIRES ADDITIONAL EFFORT")))</f>
        <v>NO EVALUATION DONE</v>
      </c>
      <c r="O30" s="27"/>
      <c r="P30" s="27"/>
      <c r="Q30" s="27"/>
      <c r="R30" s="27"/>
      <c r="S30" s="27"/>
      <c r="T30" s="27"/>
    </row>
    <row r="31" spans="1:22" ht="17.25" customHeight="1" thickBot="1">
      <c r="A31" s="27"/>
      <c r="B31" s="27"/>
      <c r="C31" s="27"/>
      <c r="D31" s="27"/>
      <c r="E31" s="27"/>
      <c r="F31" s="27"/>
      <c r="G31" s="27"/>
      <c r="H31" s="27"/>
      <c r="I31" s="27"/>
      <c r="J31" s="27"/>
      <c r="K31" s="27"/>
      <c r="L31" s="27"/>
      <c r="M31" s="27"/>
      <c r="N31" s="27"/>
      <c r="O31" s="27"/>
      <c r="P31" s="27"/>
      <c r="Q31" s="27"/>
      <c r="R31" s="27"/>
      <c r="S31" s="27"/>
      <c r="T31" s="27"/>
    </row>
    <row r="32" spans="1:22" ht="6" customHeight="1">
      <c r="A32" s="27"/>
      <c r="B32" s="21"/>
      <c r="C32" s="22"/>
      <c r="D32" s="22"/>
      <c r="E32" s="22"/>
      <c r="F32" s="22"/>
      <c r="G32" s="22"/>
      <c r="H32" s="22"/>
      <c r="I32" s="22"/>
      <c r="J32" s="22"/>
      <c r="K32" s="22"/>
      <c r="L32" s="22"/>
      <c r="M32" s="22"/>
      <c r="N32" s="22"/>
      <c r="O32" s="22"/>
      <c r="P32" s="22"/>
      <c r="Q32" s="22"/>
      <c r="R32" s="22"/>
      <c r="S32" s="22"/>
      <c r="T32" s="27"/>
      <c r="U32" s="12"/>
      <c r="V32" s="12"/>
    </row>
    <row r="33" spans="1:22" ht="9.9" customHeight="1" thickBot="1">
      <c r="A33" s="27"/>
      <c r="B33" s="27"/>
      <c r="C33" s="27"/>
      <c r="D33" s="27"/>
      <c r="E33" s="27"/>
      <c r="F33" s="27"/>
      <c r="G33" s="27"/>
      <c r="H33" s="27"/>
      <c r="I33" s="27"/>
      <c r="J33" s="27"/>
      <c r="K33" s="27"/>
      <c r="L33" s="27"/>
      <c r="M33" s="27"/>
      <c r="N33" s="27"/>
      <c r="O33" s="27"/>
      <c r="P33" s="27"/>
      <c r="Q33" s="27"/>
      <c r="R33" s="27"/>
      <c r="S33" s="27"/>
      <c r="T33" s="27"/>
      <c r="U33" s="9"/>
      <c r="V33" s="9"/>
    </row>
    <row r="34" spans="1:22" ht="20.100000000000001" customHeight="1" thickBot="1">
      <c r="A34" s="27"/>
      <c r="B34" s="751" t="s">
        <v>217</v>
      </c>
      <c r="C34" s="752"/>
      <c r="D34" s="752"/>
      <c r="E34" s="752"/>
      <c r="F34" s="752"/>
      <c r="G34" s="752"/>
      <c r="H34" s="752"/>
      <c r="I34" s="752"/>
      <c r="J34" s="752"/>
      <c r="K34" s="752"/>
      <c r="L34" s="752"/>
      <c r="M34" s="752"/>
      <c r="N34" s="752"/>
      <c r="O34" s="752"/>
      <c r="P34" s="752"/>
      <c r="Q34" s="752"/>
      <c r="R34" s="752"/>
      <c r="S34" s="753"/>
      <c r="T34" s="27"/>
      <c r="U34" s="9"/>
      <c r="V34" s="9"/>
    </row>
    <row r="35" spans="1:22" ht="9.9" customHeight="1" thickBot="1">
      <c r="A35" s="27"/>
      <c r="B35" s="27"/>
      <c r="C35" s="27"/>
      <c r="D35" s="27"/>
      <c r="E35" s="27"/>
      <c r="F35" s="27"/>
      <c r="G35" s="27"/>
      <c r="H35" s="27"/>
      <c r="I35" s="27"/>
      <c r="J35" s="27"/>
      <c r="K35" s="27"/>
      <c r="L35" s="27"/>
      <c r="M35" s="27"/>
      <c r="N35" s="27"/>
      <c r="O35" s="27"/>
      <c r="P35" s="27"/>
      <c r="Q35" s="27"/>
      <c r="R35" s="27"/>
      <c r="S35" s="27"/>
      <c r="T35" s="27"/>
      <c r="U35" s="9"/>
      <c r="V35" s="9"/>
    </row>
    <row r="36" spans="1:22" ht="53.4" thickBot="1">
      <c r="A36" s="27"/>
      <c r="B36" s="609" t="s">
        <v>23</v>
      </c>
      <c r="C36" s="610"/>
      <c r="D36" s="656" t="s">
        <v>38</v>
      </c>
      <c r="E36" s="657"/>
      <c r="F36" s="624" t="s">
        <v>41</v>
      </c>
      <c r="G36" s="624"/>
      <c r="H36" s="624"/>
      <c r="I36" s="624"/>
      <c r="J36" s="624"/>
      <c r="K36" s="624"/>
      <c r="L36" s="47" t="s">
        <v>27</v>
      </c>
      <c r="M36" s="46" t="s">
        <v>52</v>
      </c>
      <c r="N36" s="48" t="s">
        <v>98</v>
      </c>
      <c r="O36" s="228" t="s">
        <v>42</v>
      </c>
      <c r="P36" s="229" t="s">
        <v>53</v>
      </c>
      <c r="Q36" s="46" t="s">
        <v>54</v>
      </c>
      <c r="R36" s="624" t="s">
        <v>40</v>
      </c>
      <c r="S36" s="625"/>
      <c r="T36" s="27"/>
      <c r="U36" s="9"/>
      <c r="V36" s="9"/>
    </row>
    <row r="37" spans="1:22" ht="119.25" customHeight="1" thickBot="1">
      <c r="A37" s="27"/>
      <c r="B37" s="587" t="str">
        <f>Legend!B102</f>
        <v>{Insert Factor}</v>
      </c>
      <c r="C37" s="588"/>
      <c r="D37" s="613" t="str">
        <f>Legend!E102</f>
        <v>{Insert Sub-Factor)</v>
      </c>
      <c r="E37" s="694"/>
      <c r="F37" s="639" t="s">
        <v>220</v>
      </c>
      <c r="G37" s="640"/>
      <c r="H37" s="640"/>
      <c r="I37" s="640"/>
      <c r="J37" s="640"/>
      <c r="K37" s="641"/>
      <c r="L37" s="36"/>
      <c r="M37" s="37"/>
      <c r="N37" s="38"/>
      <c r="O37" s="61" t="str">
        <f>IF(AND(M37&gt;1,M39&lt;=1,M40=0,M41=0),"Outstanding","Not Outstanding")</f>
        <v>Not Outstanding</v>
      </c>
      <c r="P37" s="62" t="str">
        <f>IF(O37="Outstanding","80-100","N/A")</f>
        <v>N/A</v>
      </c>
      <c r="Q37" s="137"/>
      <c r="R37" s="140" t="s">
        <v>168</v>
      </c>
      <c r="S37" s="202" t="s">
        <v>45</v>
      </c>
      <c r="T37" s="27"/>
      <c r="U37" s="9"/>
      <c r="V37" s="9"/>
    </row>
    <row r="38" spans="1:22" ht="147" customHeight="1">
      <c r="A38" s="27"/>
      <c r="B38" s="573" t="s">
        <v>17</v>
      </c>
      <c r="C38" s="742" t="str">
        <f>Legend!J102</f>
        <v>{Insert Description}</v>
      </c>
      <c r="D38" s="743"/>
      <c r="E38" s="744"/>
      <c r="F38" s="642" t="s">
        <v>221</v>
      </c>
      <c r="G38" s="643"/>
      <c r="H38" s="644"/>
      <c r="I38" s="644"/>
      <c r="J38" s="644"/>
      <c r="K38" s="644"/>
      <c r="L38" s="39"/>
      <c r="M38" s="20"/>
      <c r="N38" s="40"/>
      <c r="O38" s="63" t="str">
        <f>IF(AND(M37&gt;=1,M40=0,M41=0),"Good","Not Good")</f>
        <v>Not Good</v>
      </c>
      <c r="P38" s="64" t="str">
        <f>IF(O38="Good","60-79","N/A")</f>
        <v>N/A</v>
      </c>
      <c r="Q38" s="44"/>
      <c r="R38" s="141" t="s">
        <v>46</v>
      </c>
      <c r="S38" s="203" t="s">
        <v>47</v>
      </c>
      <c r="T38" s="27"/>
      <c r="U38" s="9"/>
      <c r="V38" s="9"/>
    </row>
    <row r="39" spans="1:22" ht="139.5" customHeight="1">
      <c r="A39" s="27"/>
      <c r="B39" s="574"/>
      <c r="C39" s="745"/>
      <c r="D39" s="746"/>
      <c r="E39" s="747"/>
      <c r="F39" s="642" t="s">
        <v>222</v>
      </c>
      <c r="G39" s="643"/>
      <c r="H39" s="644"/>
      <c r="I39" s="644"/>
      <c r="J39" s="644"/>
      <c r="K39" s="644"/>
      <c r="L39" s="39"/>
      <c r="M39" s="20"/>
      <c r="N39" s="40"/>
      <c r="O39" s="63" t="str">
        <f>IF(AND(M40=0,M41=0),"Acceptable","Not Acceptable")</f>
        <v>Acceptable</v>
      </c>
      <c r="P39" s="64" t="str">
        <f>IF(O39="Acceptable","40-59","N/A")</f>
        <v>40-59</v>
      </c>
      <c r="Q39" s="44"/>
      <c r="R39" s="142" t="s">
        <v>48</v>
      </c>
      <c r="S39" s="204" t="s">
        <v>49</v>
      </c>
      <c r="T39" s="27"/>
      <c r="U39" s="9"/>
      <c r="V39" s="9"/>
    </row>
    <row r="40" spans="1:22" ht="96" customHeight="1" thickBot="1">
      <c r="A40" s="27"/>
      <c r="B40" s="574"/>
      <c r="C40" s="748"/>
      <c r="D40" s="749"/>
      <c r="E40" s="750"/>
      <c r="F40" s="642" t="s">
        <v>218</v>
      </c>
      <c r="G40" s="643"/>
      <c r="H40" s="644"/>
      <c r="I40" s="644"/>
      <c r="J40" s="644"/>
      <c r="K40" s="644"/>
      <c r="L40" s="39"/>
      <c r="M40" s="20"/>
      <c r="N40" s="41"/>
      <c r="O40" s="63" t="str">
        <f>IF(OR(AND(M40&gt;=0,M41=1),AND(M40&gt;0,M41=0)),"Marginal","Not Marginal")</f>
        <v>Not Marginal</v>
      </c>
      <c r="P40" s="64" t="str">
        <f>IF(O40="Marginal","20-39","N/A")</f>
        <v>N/A</v>
      </c>
      <c r="Q40" s="44"/>
      <c r="R40" s="143" t="s">
        <v>58</v>
      </c>
      <c r="S40" s="205" t="s">
        <v>50</v>
      </c>
      <c r="T40" s="27"/>
      <c r="U40" s="9"/>
      <c r="V40" s="9"/>
    </row>
    <row r="41" spans="1:22" ht="99.9" customHeight="1" thickBot="1">
      <c r="A41" s="27"/>
      <c r="B41" s="230" t="s">
        <v>177</v>
      </c>
      <c r="C41" s="606" t="str">
        <f>Legend!S102</f>
        <v>{Insert Questions to Consider}</v>
      </c>
      <c r="D41" s="607"/>
      <c r="E41" s="608"/>
      <c r="F41" s="620" t="s">
        <v>219</v>
      </c>
      <c r="G41" s="621"/>
      <c r="H41" s="622"/>
      <c r="I41" s="622"/>
      <c r="J41" s="622"/>
      <c r="K41" s="622"/>
      <c r="L41" s="42"/>
      <c r="M41" s="35"/>
      <c r="N41" s="43"/>
      <c r="O41" s="65" t="str">
        <f>IF(AND(M41&gt;=1),"Unacceptable","Not Unacceptable")</f>
        <v>Not Unacceptable</v>
      </c>
      <c r="P41" s="66" t="str">
        <f>IF(O41="Unacceptable","0-19","N/A")</f>
        <v>N/A</v>
      </c>
      <c r="Q41" s="45"/>
      <c r="R41" s="144" t="s">
        <v>51</v>
      </c>
      <c r="S41" s="206" t="s">
        <v>152</v>
      </c>
      <c r="T41" s="27"/>
      <c r="U41" s="9"/>
      <c r="V41" s="9"/>
    </row>
    <row r="42" spans="1:22" ht="20.100000000000001" customHeight="1" thickBot="1">
      <c r="A42" s="27"/>
      <c r="B42" s="592" t="s">
        <v>43</v>
      </c>
      <c r="C42" s="623"/>
      <c r="D42" s="623"/>
      <c r="E42" s="623"/>
      <c r="F42" s="623"/>
      <c r="G42" s="623"/>
      <c r="H42" s="623"/>
      <c r="I42" s="623"/>
      <c r="J42" s="623"/>
      <c r="K42" s="623"/>
      <c r="L42" s="623"/>
      <c r="M42" s="623"/>
      <c r="N42" s="623"/>
      <c r="O42" s="623"/>
      <c r="P42" s="623"/>
      <c r="Q42" s="57" t="str">
        <f>IF(AND(Q37="",Q38="",Q39="",Q40="",Q41=""),"",SUM(Q37:Q41))</f>
        <v/>
      </c>
      <c r="R42" s="683"/>
      <c r="S42" s="625"/>
      <c r="T42" s="27"/>
      <c r="U42" s="9"/>
      <c r="V42" s="9"/>
    </row>
    <row r="43" spans="1:22" ht="99.9" customHeight="1">
      <c r="A43" s="27"/>
      <c r="B43" s="615" t="s">
        <v>83</v>
      </c>
      <c r="C43" s="616"/>
      <c r="D43" s="631" t="s">
        <v>55</v>
      </c>
      <c r="E43" s="632"/>
      <c r="F43" s="632"/>
      <c r="G43" s="632"/>
      <c r="H43" s="632"/>
      <c r="I43" s="632"/>
      <c r="J43" s="632"/>
      <c r="K43" s="632"/>
      <c r="L43" s="632"/>
      <c r="M43" s="633"/>
      <c r="N43" s="626"/>
      <c r="O43" s="627"/>
      <c r="P43" s="627"/>
      <c r="Q43" s="627"/>
      <c r="R43" s="627"/>
      <c r="S43" s="628"/>
      <c r="T43" s="27"/>
      <c r="U43" s="9"/>
      <c r="V43" s="9"/>
    </row>
    <row r="44" spans="1:22" ht="99.9" customHeight="1" thickBot="1">
      <c r="A44" s="27"/>
      <c r="B44" s="629"/>
      <c r="C44" s="630"/>
      <c r="D44" s="634" t="s">
        <v>56</v>
      </c>
      <c r="E44" s="635"/>
      <c r="F44" s="635"/>
      <c r="G44" s="635"/>
      <c r="H44" s="635"/>
      <c r="I44" s="635"/>
      <c r="J44" s="635"/>
      <c r="K44" s="635"/>
      <c r="L44" s="635"/>
      <c r="M44" s="636"/>
      <c r="N44" s="617"/>
      <c r="O44" s="618"/>
      <c r="P44" s="618"/>
      <c r="Q44" s="618"/>
      <c r="R44" s="618"/>
      <c r="S44" s="619"/>
      <c r="T44" s="27"/>
      <c r="U44" s="9"/>
      <c r="V44" s="9"/>
    </row>
    <row r="45" spans="1:22" ht="24.9" customHeight="1">
      <c r="A45" s="27"/>
      <c r="B45" s="592"/>
      <c r="C45" s="593"/>
      <c r="D45" s="593"/>
      <c r="E45" s="593"/>
      <c r="F45" s="593"/>
      <c r="G45" s="593"/>
      <c r="H45" s="593"/>
      <c r="I45" s="593"/>
      <c r="J45" s="593"/>
      <c r="K45" s="593"/>
      <c r="L45" s="593"/>
      <c r="M45" s="593"/>
      <c r="N45" s="593"/>
      <c r="O45" s="593"/>
      <c r="P45" s="593"/>
      <c r="Q45" s="593"/>
      <c r="R45" s="593"/>
      <c r="S45" s="593"/>
      <c r="T45" s="27"/>
      <c r="U45" s="9"/>
      <c r="V45" s="9"/>
    </row>
    <row r="46" spans="1:22" ht="9.9" customHeight="1" thickBot="1">
      <c r="A46" s="27"/>
      <c r="B46" s="27"/>
      <c r="C46" s="27"/>
      <c r="D46" s="27"/>
      <c r="E46" s="27"/>
      <c r="F46" s="27"/>
      <c r="G46" s="27"/>
      <c r="H46" s="27"/>
      <c r="I46" s="27"/>
      <c r="J46" s="27"/>
      <c r="K46" s="27"/>
      <c r="L46" s="27"/>
      <c r="M46" s="27"/>
      <c r="N46" s="27"/>
      <c r="O46" s="27"/>
      <c r="P46" s="27"/>
      <c r="Q46" s="27"/>
      <c r="R46" s="27"/>
      <c r="S46" s="27"/>
      <c r="T46" s="27"/>
      <c r="U46" s="9"/>
      <c r="V46" s="9"/>
    </row>
    <row r="47" spans="1:22" ht="20.100000000000001" customHeight="1" thickBot="1">
      <c r="A47" s="27"/>
      <c r="B47" s="751" t="str">
        <f>B34</f>
        <v xml:space="preserve">Section 2. RFP Budget Proposal Evaluation </v>
      </c>
      <c r="C47" s="752"/>
      <c r="D47" s="752"/>
      <c r="E47" s="752"/>
      <c r="F47" s="752"/>
      <c r="G47" s="752"/>
      <c r="H47" s="752"/>
      <c r="I47" s="752"/>
      <c r="J47" s="752"/>
      <c r="K47" s="752"/>
      <c r="L47" s="752"/>
      <c r="M47" s="752"/>
      <c r="N47" s="752"/>
      <c r="O47" s="752"/>
      <c r="P47" s="752"/>
      <c r="Q47" s="752"/>
      <c r="R47" s="752"/>
      <c r="S47" s="753"/>
      <c r="T47" s="27"/>
      <c r="U47" s="9"/>
      <c r="V47" s="9"/>
    </row>
    <row r="48" spans="1:22" ht="9.9" customHeight="1" thickBot="1">
      <c r="A48" s="27"/>
      <c r="B48" s="27"/>
      <c r="C48" s="27"/>
      <c r="D48" s="27"/>
      <c r="E48" s="27"/>
      <c r="F48" s="27"/>
      <c r="G48" s="27"/>
      <c r="H48" s="27"/>
      <c r="I48" s="27"/>
      <c r="J48" s="27"/>
      <c r="K48" s="27"/>
      <c r="L48" s="27"/>
      <c r="M48" s="27"/>
      <c r="N48" s="27"/>
      <c r="O48" s="27"/>
      <c r="P48" s="27"/>
      <c r="Q48" s="27"/>
      <c r="R48" s="27"/>
      <c r="S48" s="27"/>
      <c r="T48" s="27"/>
      <c r="U48" s="9"/>
      <c r="V48" s="9"/>
    </row>
    <row r="49" spans="1:22" ht="58.5" customHeight="1" thickBot="1">
      <c r="A49" s="27"/>
      <c r="B49" s="609" t="s">
        <v>23</v>
      </c>
      <c r="C49" s="610"/>
      <c r="D49" s="656" t="s">
        <v>38</v>
      </c>
      <c r="E49" s="657"/>
      <c r="F49" s="624" t="s">
        <v>41</v>
      </c>
      <c r="G49" s="624"/>
      <c r="H49" s="624"/>
      <c r="I49" s="624"/>
      <c r="J49" s="624"/>
      <c r="K49" s="624"/>
      <c r="L49" s="47" t="s">
        <v>27</v>
      </c>
      <c r="M49" s="46" t="s">
        <v>52</v>
      </c>
      <c r="N49" s="48" t="s">
        <v>44</v>
      </c>
      <c r="O49" s="246" t="s">
        <v>42</v>
      </c>
      <c r="P49" s="60" t="s">
        <v>53</v>
      </c>
      <c r="Q49" s="46" t="s">
        <v>54</v>
      </c>
      <c r="R49" s="624" t="s">
        <v>40</v>
      </c>
      <c r="S49" s="625"/>
      <c r="T49" s="27"/>
      <c r="U49" s="9"/>
      <c r="V49" s="9"/>
    </row>
    <row r="50" spans="1:22" ht="99.9" customHeight="1" thickBot="1">
      <c r="A50" s="27"/>
      <c r="B50" s="587" t="str">
        <f>Legend!B103</f>
        <v>{Insert Factor}</v>
      </c>
      <c r="C50" s="588"/>
      <c r="D50" s="613" t="str">
        <f>Legend!E103</f>
        <v>{Insert Sub-Factor)</v>
      </c>
      <c r="E50" s="694"/>
      <c r="F50" s="639" t="s">
        <v>220</v>
      </c>
      <c r="G50" s="640"/>
      <c r="H50" s="640"/>
      <c r="I50" s="640"/>
      <c r="J50" s="640"/>
      <c r="K50" s="641"/>
      <c r="L50" s="49"/>
      <c r="M50" s="50"/>
      <c r="N50" s="51"/>
      <c r="O50" s="61" t="str">
        <f>IF(AND(M50&gt;1,M52&lt;=1,M53=0,M54=0),"Outstanding","Not Outstanding")</f>
        <v>Not Outstanding</v>
      </c>
      <c r="P50" s="62" t="str">
        <f>IF(O50="Outstanding","80-100","N/A")</f>
        <v>N/A</v>
      </c>
      <c r="Q50" s="137"/>
      <c r="R50" s="140" t="s">
        <v>168</v>
      </c>
      <c r="S50" s="202" t="s">
        <v>45</v>
      </c>
      <c r="T50" s="27"/>
    </row>
    <row r="51" spans="1:22" ht="99.9" customHeight="1">
      <c r="A51" s="27"/>
      <c r="B51" s="573" t="s">
        <v>17</v>
      </c>
      <c r="C51" s="575" t="str">
        <f>Legend!J103</f>
        <v>{Insert Description}</v>
      </c>
      <c r="D51" s="576"/>
      <c r="E51" s="577"/>
      <c r="F51" s="642" t="s">
        <v>221</v>
      </c>
      <c r="G51" s="643"/>
      <c r="H51" s="644"/>
      <c r="I51" s="644"/>
      <c r="J51" s="644"/>
      <c r="K51" s="644"/>
      <c r="L51" s="52"/>
      <c r="M51" s="53"/>
      <c r="N51" s="40"/>
      <c r="O51" s="63" t="str">
        <f>IF(AND(M50&gt;=1,M53=0,M54=0),"Good","Not Good")</f>
        <v>Not Good</v>
      </c>
      <c r="P51" s="64" t="str">
        <f>IF(O51="Good","60-79","N/A")</f>
        <v>N/A</v>
      </c>
      <c r="Q51" s="44"/>
      <c r="R51" s="141" t="s">
        <v>46</v>
      </c>
      <c r="S51" s="203" t="s">
        <v>47</v>
      </c>
      <c r="T51" s="27"/>
    </row>
    <row r="52" spans="1:22" ht="105" customHeight="1">
      <c r="A52" s="27"/>
      <c r="B52" s="574"/>
      <c r="C52" s="578"/>
      <c r="D52" s="579"/>
      <c r="E52" s="580"/>
      <c r="F52" s="642" t="s">
        <v>222</v>
      </c>
      <c r="G52" s="643"/>
      <c r="H52" s="644"/>
      <c r="I52" s="644"/>
      <c r="J52" s="644"/>
      <c r="K52" s="644"/>
      <c r="L52" s="52"/>
      <c r="M52" s="53"/>
      <c r="N52" s="40"/>
      <c r="O52" s="63" t="str">
        <f>IF(AND(M53=0,M54=0),"Acceptable","Not Acceptable")</f>
        <v>Acceptable</v>
      </c>
      <c r="P52" s="64" t="str">
        <f>IF(O52="Acceptable","40-59","N/A")</f>
        <v>40-59</v>
      </c>
      <c r="Q52" s="44"/>
      <c r="R52" s="142" t="s">
        <v>48</v>
      </c>
      <c r="S52" s="204" t="s">
        <v>49</v>
      </c>
      <c r="T52" s="27"/>
    </row>
    <row r="53" spans="1:22" ht="99.9" customHeight="1" thickBot="1">
      <c r="A53" s="27"/>
      <c r="B53" s="574"/>
      <c r="C53" s="581"/>
      <c r="D53" s="582"/>
      <c r="E53" s="583"/>
      <c r="F53" s="642" t="s">
        <v>218</v>
      </c>
      <c r="G53" s="643"/>
      <c r="H53" s="644"/>
      <c r="I53" s="644"/>
      <c r="J53" s="644"/>
      <c r="K53" s="644"/>
      <c r="L53" s="52"/>
      <c r="M53" s="53"/>
      <c r="N53" s="41"/>
      <c r="O53" s="63" t="str">
        <f>IF(OR(AND(M53&gt;=0,M54=1),AND(M53&gt;0,M54=0)),"Marginal","Not Marginal")</f>
        <v>Not Marginal</v>
      </c>
      <c r="P53" s="64" t="str">
        <f>IF(O53="Marginal","20-39","N/A")</f>
        <v>N/A</v>
      </c>
      <c r="Q53" s="44"/>
      <c r="R53" s="143" t="s">
        <v>58</v>
      </c>
      <c r="S53" s="205" t="s">
        <v>50</v>
      </c>
      <c r="T53" s="27"/>
    </row>
    <row r="54" spans="1:22" ht="99.9" customHeight="1" thickBot="1">
      <c r="A54" s="27"/>
      <c r="B54" s="230" t="s">
        <v>177</v>
      </c>
      <c r="C54" s="584" t="str">
        <f>Legend!S103</f>
        <v>{Insert Questions to Consider}</v>
      </c>
      <c r="D54" s="585"/>
      <c r="E54" s="586"/>
      <c r="F54" s="620" t="s">
        <v>219</v>
      </c>
      <c r="G54" s="621"/>
      <c r="H54" s="622"/>
      <c r="I54" s="622"/>
      <c r="J54" s="622"/>
      <c r="K54" s="622"/>
      <c r="L54" s="54"/>
      <c r="M54" s="55"/>
      <c r="N54" s="56"/>
      <c r="O54" s="65" t="str">
        <f>IF(AND(M54&gt;=1),"Unacceptable","Not Unacceptable")</f>
        <v>Not Unacceptable</v>
      </c>
      <c r="P54" s="66" t="str">
        <f>IF(O54="Unacceptable","0-19","N/A")</f>
        <v>N/A</v>
      </c>
      <c r="Q54" s="45"/>
      <c r="R54" s="144" t="s">
        <v>51</v>
      </c>
      <c r="S54" s="206" t="s">
        <v>152</v>
      </c>
      <c r="T54" s="27"/>
    </row>
    <row r="55" spans="1:22" ht="20.100000000000001" customHeight="1" thickBot="1">
      <c r="A55" s="27"/>
      <c r="B55" s="592" t="s">
        <v>43</v>
      </c>
      <c r="C55" s="623"/>
      <c r="D55" s="623"/>
      <c r="E55" s="623"/>
      <c r="F55" s="623"/>
      <c r="G55" s="623"/>
      <c r="H55" s="623"/>
      <c r="I55" s="623"/>
      <c r="J55" s="623"/>
      <c r="K55" s="623"/>
      <c r="L55" s="623"/>
      <c r="M55" s="623"/>
      <c r="N55" s="623"/>
      <c r="O55" s="623"/>
      <c r="P55" s="623"/>
      <c r="Q55" s="57" t="str">
        <f>IF(AND(Q50="",Q51="",Q52="",Q53="",Q54=""),"",SUM(Q50:Q54))</f>
        <v/>
      </c>
      <c r="R55" s="624"/>
      <c r="S55" s="625"/>
      <c r="T55" s="27"/>
    </row>
    <row r="56" spans="1:22" ht="99.9" customHeight="1">
      <c r="A56" s="27"/>
      <c r="B56" s="615" t="s">
        <v>83</v>
      </c>
      <c r="C56" s="616"/>
      <c r="D56" s="631" t="s">
        <v>55</v>
      </c>
      <c r="E56" s="632"/>
      <c r="F56" s="632"/>
      <c r="G56" s="632"/>
      <c r="H56" s="632"/>
      <c r="I56" s="632"/>
      <c r="J56" s="632"/>
      <c r="K56" s="632"/>
      <c r="L56" s="632"/>
      <c r="M56" s="633"/>
      <c r="N56" s="626"/>
      <c r="O56" s="627"/>
      <c r="P56" s="627"/>
      <c r="Q56" s="627"/>
      <c r="R56" s="627"/>
      <c r="S56" s="628"/>
      <c r="T56" s="27"/>
    </row>
    <row r="57" spans="1:22" ht="99.9" customHeight="1" thickBot="1">
      <c r="A57" s="27"/>
      <c r="B57" s="629"/>
      <c r="C57" s="630"/>
      <c r="D57" s="634" t="s">
        <v>56</v>
      </c>
      <c r="E57" s="635"/>
      <c r="F57" s="635"/>
      <c r="G57" s="635"/>
      <c r="H57" s="635"/>
      <c r="I57" s="635"/>
      <c r="J57" s="635"/>
      <c r="K57" s="635"/>
      <c r="L57" s="635"/>
      <c r="M57" s="636"/>
      <c r="N57" s="617"/>
      <c r="O57" s="618"/>
      <c r="P57" s="618"/>
      <c r="Q57" s="618"/>
      <c r="R57" s="618"/>
      <c r="S57" s="619"/>
      <c r="T57" s="27"/>
    </row>
    <row r="58" spans="1:22" ht="24.9" customHeight="1">
      <c r="A58" s="27"/>
      <c r="B58" s="592"/>
      <c r="C58" s="593"/>
      <c r="D58" s="593"/>
      <c r="E58" s="593"/>
      <c r="F58" s="593"/>
      <c r="G58" s="593"/>
      <c r="H58" s="593"/>
      <c r="I58" s="593"/>
      <c r="J58" s="593"/>
      <c r="K58" s="593"/>
      <c r="L58" s="593"/>
      <c r="M58" s="593"/>
      <c r="N58" s="593"/>
      <c r="O58" s="593"/>
      <c r="P58" s="593"/>
      <c r="Q58" s="593"/>
      <c r="R58" s="593"/>
      <c r="S58" s="593"/>
      <c r="T58" s="27"/>
    </row>
    <row r="59" spans="1:22" ht="9.9" customHeight="1" thickBot="1">
      <c r="A59" s="27"/>
      <c r="B59" s="27"/>
      <c r="C59" s="27"/>
      <c r="D59" s="27"/>
      <c r="E59" s="27"/>
      <c r="F59" s="27"/>
      <c r="G59" s="27"/>
      <c r="H59" s="27"/>
      <c r="I59" s="27"/>
      <c r="J59" s="27"/>
      <c r="K59" s="27"/>
      <c r="L59" s="27"/>
      <c r="M59" s="27"/>
      <c r="N59" s="27"/>
      <c r="O59" s="27"/>
      <c r="P59" s="27"/>
      <c r="Q59" s="27"/>
      <c r="R59" s="27"/>
      <c r="S59" s="27"/>
      <c r="T59" s="27"/>
    </row>
    <row r="60" spans="1:22" ht="18.75" customHeight="1" thickBot="1">
      <c r="A60" s="27"/>
      <c r="B60" s="751" t="str">
        <f>B34</f>
        <v xml:space="preserve">Section 2. RFP Budget Proposal Evaluation </v>
      </c>
      <c r="C60" s="752"/>
      <c r="D60" s="752"/>
      <c r="E60" s="752"/>
      <c r="F60" s="752"/>
      <c r="G60" s="752"/>
      <c r="H60" s="752"/>
      <c r="I60" s="752"/>
      <c r="J60" s="752"/>
      <c r="K60" s="752"/>
      <c r="L60" s="752"/>
      <c r="M60" s="752"/>
      <c r="N60" s="752"/>
      <c r="O60" s="752"/>
      <c r="P60" s="752"/>
      <c r="Q60" s="752"/>
      <c r="R60" s="752"/>
      <c r="S60" s="753"/>
      <c r="T60" s="27"/>
    </row>
    <row r="61" spans="1:22" ht="9.9" customHeight="1" thickBot="1">
      <c r="A61" s="27"/>
      <c r="B61" s="27"/>
      <c r="C61" s="27"/>
      <c r="D61" s="27"/>
      <c r="E61" s="27"/>
      <c r="F61" s="27"/>
      <c r="G61" s="27"/>
      <c r="H61" s="27"/>
      <c r="I61" s="27"/>
      <c r="J61" s="27"/>
      <c r="K61" s="27"/>
      <c r="L61" s="27"/>
      <c r="M61" s="27"/>
      <c r="N61" s="27"/>
      <c r="O61" s="27"/>
      <c r="P61" s="27"/>
      <c r="Q61" s="27"/>
      <c r="R61" s="27"/>
      <c r="S61" s="27"/>
      <c r="T61" s="27"/>
    </row>
    <row r="62" spans="1:22" ht="53.4" thickBot="1">
      <c r="A62" s="27"/>
      <c r="B62" s="609" t="s">
        <v>23</v>
      </c>
      <c r="C62" s="610"/>
      <c r="D62" s="656" t="s">
        <v>38</v>
      </c>
      <c r="E62" s="657"/>
      <c r="F62" s="624" t="s">
        <v>41</v>
      </c>
      <c r="G62" s="624"/>
      <c r="H62" s="624"/>
      <c r="I62" s="624"/>
      <c r="J62" s="624"/>
      <c r="K62" s="658"/>
      <c r="L62" s="47" t="s">
        <v>27</v>
      </c>
      <c r="M62" s="46" t="s">
        <v>52</v>
      </c>
      <c r="N62" s="48" t="s">
        <v>44</v>
      </c>
      <c r="O62" s="246" t="s">
        <v>42</v>
      </c>
      <c r="P62" s="60" t="s">
        <v>53</v>
      </c>
      <c r="Q62" s="46" t="s">
        <v>54</v>
      </c>
      <c r="R62" s="624" t="s">
        <v>40</v>
      </c>
      <c r="S62" s="625"/>
      <c r="T62" s="27"/>
    </row>
    <row r="63" spans="1:22" ht="99.9" customHeight="1" thickBot="1">
      <c r="A63" s="27"/>
      <c r="B63" s="587" t="str">
        <f>Legend!B104</f>
        <v>{Insert Factor}</v>
      </c>
      <c r="C63" s="588"/>
      <c r="D63" s="613" t="str">
        <f>Legend!E104</f>
        <v>{Insert Sub-Factor)</v>
      </c>
      <c r="E63" s="614"/>
      <c r="F63" s="639" t="s">
        <v>220</v>
      </c>
      <c r="G63" s="640"/>
      <c r="H63" s="640"/>
      <c r="I63" s="640"/>
      <c r="J63" s="640"/>
      <c r="K63" s="641"/>
      <c r="L63" s="49"/>
      <c r="M63" s="50"/>
      <c r="N63" s="51"/>
      <c r="O63" s="61" t="str">
        <f>IF(AND(M63&gt;1,M65&lt;=1,M66=0,M67=0),"Outstanding","Not Outstanding")</f>
        <v>Not Outstanding</v>
      </c>
      <c r="P63" s="62" t="str">
        <f>IF(O63="Outstanding","80-100","N/A")</f>
        <v>N/A</v>
      </c>
      <c r="Q63" s="137"/>
      <c r="R63" s="140" t="s">
        <v>168</v>
      </c>
      <c r="S63" s="202" t="s">
        <v>45</v>
      </c>
      <c r="T63" s="27"/>
    </row>
    <row r="64" spans="1:22" ht="99.9" customHeight="1">
      <c r="A64" s="27"/>
      <c r="B64" s="573" t="s">
        <v>17</v>
      </c>
      <c r="C64" s="575" t="str">
        <f>Legend!J104</f>
        <v>{Insert Description}</v>
      </c>
      <c r="D64" s="576"/>
      <c r="E64" s="577"/>
      <c r="F64" s="642" t="s">
        <v>221</v>
      </c>
      <c r="G64" s="643"/>
      <c r="H64" s="644"/>
      <c r="I64" s="644"/>
      <c r="J64" s="644"/>
      <c r="K64" s="644"/>
      <c r="L64" s="52"/>
      <c r="M64" s="53"/>
      <c r="N64" s="40"/>
      <c r="O64" s="63" t="str">
        <f>IF(AND(M63&gt;=1,M66=0,M67=0),"Good","Not Good")</f>
        <v>Not Good</v>
      </c>
      <c r="P64" s="64" t="str">
        <f>IF(O64="Good","60-79","N/A")</f>
        <v>N/A</v>
      </c>
      <c r="Q64" s="44"/>
      <c r="R64" s="141" t="s">
        <v>46</v>
      </c>
      <c r="S64" s="203" t="s">
        <v>47</v>
      </c>
      <c r="T64" s="27"/>
    </row>
    <row r="65" spans="1:20" ht="99.9" customHeight="1">
      <c r="A65" s="27"/>
      <c r="B65" s="574"/>
      <c r="C65" s="578"/>
      <c r="D65" s="579"/>
      <c r="E65" s="580"/>
      <c r="F65" s="642" t="s">
        <v>222</v>
      </c>
      <c r="G65" s="643"/>
      <c r="H65" s="644"/>
      <c r="I65" s="644"/>
      <c r="J65" s="644"/>
      <c r="K65" s="644"/>
      <c r="L65" s="52"/>
      <c r="M65" s="53"/>
      <c r="N65" s="40"/>
      <c r="O65" s="63" t="str">
        <f>IF(AND(M66=0,M67=0),"Acceptable","Not Acceptable")</f>
        <v>Acceptable</v>
      </c>
      <c r="P65" s="64" t="str">
        <f>IF(O65="Acceptable","40-59","N/A")</f>
        <v>40-59</v>
      </c>
      <c r="Q65" s="44"/>
      <c r="R65" s="142" t="s">
        <v>48</v>
      </c>
      <c r="S65" s="204" t="s">
        <v>49</v>
      </c>
      <c r="T65" s="27"/>
    </row>
    <row r="66" spans="1:20" ht="99.9" customHeight="1" thickBot="1">
      <c r="A66" s="27"/>
      <c r="B66" s="574"/>
      <c r="C66" s="581"/>
      <c r="D66" s="582"/>
      <c r="E66" s="583"/>
      <c r="F66" s="642" t="s">
        <v>218</v>
      </c>
      <c r="G66" s="643"/>
      <c r="H66" s="644"/>
      <c r="I66" s="644"/>
      <c r="J66" s="644"/>
      <c r="K66" s="644"/>
      <c r="L66" s="52"/>
      <c r="M66" s="53"/>
      <c r="N66" s="41"/>
      <c r="O66" s="63" t="str">
        <f>IF(OR(AND(M66&gt;=0,M67=1),AND(M66&gt;0,M67=0)),"Marginal","Not Marginal")</f>
        <v>Not Marginal</v>
      </c>
      <c r="P66" s="64" t="str">
        <f>IF(O66="Marginal","20-39","N/A")</f>
        <v>N/A</v>
      </c>
      <c r="Q66" s="44"/>
      <c r="R66" s="143" t="s">
        <v>58</v>
      </c>
      <c r="S66" s="205" t="s">
        <v>50</v>
      </c>
      <c r="T66" s="27"/>
    </row>
    <row r="67" spans="1:20" ht="105" customHeight="1" thickBot="1">
      <c r="A67" s="27"/>
      <c r="B67" s="230" t="s">
        <v>177</v>
      </c>
      <c r="C67" s="584" t="str">
        <f>Legend!S104</f>
        <v>{Insert Questions to Consider}</v>
      </c>
      <c r="D67" s="585"/>
      <c r="E67" s="586"/>
      <c r="F67" s="620" t="s">
        <v>219</v>
      </c>
      <c r="G67" s="621"/>
      <c r="H67" s="622"/>
      <c r="I67" s="622"/>
      <c r="J67" s="622"/>
      <c r="K67" s="622"/>
      <c r="L67" s="54"/>
      <c r="M67" s="55"/>
      <c r="N67" s="56"/>
      <c r="O67" s="65" t="str">
        <f>IF(AND(M67&gt;=1),"Unacceptable","Not Unacceptable")</f>
        <v>Not Unacceptable</v>
      </c>
      <c r="P67" s="66" t="str">
        <f>IF(O67="Unacceptable","0-19","N/A")</f>
        <v>N/A</v>
      </c>
      <c r="Q67" s="45"/>
      <c r="R67" s="144" t="s">
        <v>51</v>
      </c>
      <c r="S67" s="206" t="s">
        <v>152</v>
      </c>
      <c r="T67" s="27"/>
    </row>
    <row r="68" spans="1:20" ht="20.100000000000001" customHeight="1" thickBot="1">
      <c r="A68" s="27"/>
      <c r="B68" s="592" t="s">
        <v>43</v>
      </c>
      <c r="C68" s="623"/>
      <c r="D68" s="623"/>
      <c r="E68" s="623"/>
      <c r="F68" s="623"/>
      <c r="G68" s="623"/>
      <c r="H68" s="623"/>
      <c r="I68" s="623"/>
      <c r="J68" s="623"/>
      <c r="K68" s="623"/>
      <c r="L68" s="623"/>
      <c r="M68" s="623"/>
      <c r="N68" s="623"/>
      <c r="O68" s="623"/>
      <c r="P68" s="623"/>
      <c r="Q68" s="57" t="str">
        <f>IF(AND(Q63="",Q64="",Q65="",Q66="",Q67=""),"",SUM(Q63:Q67))</f>
        <v/>
      </c>
      <c r="R68" s="624"/>
      <c r="S68" s="625"/>
      <c r="T68" s="27"/>
    </row>
    <row r="69" spans="1:20" ht="99.9" customHeight="1">
      <c r="A69" s="27"/>
      <c r="B69" s="615" t="s">
        <v>83</v>
      </c>
      <c r="C69" s="616"/>
      <c r="D69" s="631" t="s">
        <v>55</v>
      </c>
      <c r="E69" s="632"/>
      <c r="F69" s="632"/>
      <c r="G69" s="632"/>
      <c r="H69" s="632"/>
      <c r="I69" s="632"/>
      <c r="J69" s="632"/>
      <c r="K69" s="632"/>
      <c r="L69" s="632"/>
      <c r="M69" s="633"/>
      <c r="N69" s="626"/>
      <c r="O69" s="627"/>
      <c r="P69" s="627"/>
      <c r="Q69" s="627"/>
      <c r="R69" s="627"/>
      <c r="S69" s="628"/>
      <c r="T69" s="27"/>
    </row>
    <row r="70" spans="1:20" ht="99.9" customHeight="1" thickBot="1">
      <c r="A70" s="27"/>
      <c r="B70" s="629"/>
      <c r="C70" s="630"/>
      <c r="D70" s="634" t="s">
        <v>56</v>
      </c>
      <c r="E70" s="635"/>
      <c r="F70" s="635"/>
      <c r="G70" s="635"/>
      <c r="H70" s="635"/>
      <c r="I70" s="635"/>
      <c r="J70" s="635"/>
      <c r="K70" s="635"/>
      <c r="L70" s="635"/>
      <c r="M70" s="636"/>
      <c r="N70" s="617"/>
      <c r="O70" s="618"/>
      <c r="P70" s="618"/>
      <c r="Q70" s="618"/>
      <c r="R70" s="618"/>
      <c r="S70" s="619"/>
      <c r="T70" s="27"/>
    </row>
    <row r="71" spans="1:20" ht="12.75" customHeight="1">
      <c r="A71" s="27"/>
      <c r="B71" s="592"/>
      <c r="C71" s="593"/>
      <c r="D71" s="593"/>
      <c r="E71" s="593"/>
      <c r="F71" s="593"/>
      <c r="G71" s="593"/>
      <c r="H71" s="593"/>
      <c r="I71" s="593"/>
      <c r="J71" s="593"/>
      <c r="K71" s="593"/>
      <c r="L71" s="593"/>
      <c r="M71" s="593"/>
      <c r="N71" s="593"/>
      <c r="O71" s="593"/>
      <c r="P71" s="593"/>
      <c r="Q71" s="593"/>
      <c r="R71" s="593"/>
      <c r="S71" s="593"/>
      <c r="T71" s="27"/>
    </row>
    <row r="72" spans="1:20" ht="9.9" customHeight="1" thickBot="1">
      <c r="A72" s="27"/>
      <c r="B72" s="27"/>
      <c r="C72" s="27"/>
      <c r="D72" s="27"/>
      <c r="E72" s="27"/>
      <c r="F72" s="27"/>
      <c r="G72" s="27"/>
      <c r="H72" s="27"/>
      <c r="I72" s="27"/>
      <c r="J72" s="27"/>
      <c r="K72" s="27"/>
      <c r="L72" s="27"/>
      <c r="M72" s="27"/>
      <c r="N72" s="27"/>
      <c r="O72" s="27"/>
      <c r="P72" s="27"/>
      <c r="Q72" s="27"/>
      <c r="R72" s="27"/>
      <c r="S72" s="27"/>
      <c r="T72" s="27"/>
    </row>
    <row r="73" spans="1:20" ht="20.100000000000001" customHeight="1" thickBot="1">
      <c r="A73" s="27"/>
      <c r="B73" s="751" t="str">
        <f>B34</f>
        <v xml:space="preserve">Section 2. RFP Budget Proposal Evaluation </v>
      </c>
      <c r="C73" s="752"/>
      <c r="D73" s="752"/>
      <c r="E73" s="752"/>
      <c r="F73" s="752"/>
      <c r="G73" s="752"/>
      <c r="H73" s="752"/>
      <c r="I73" s="752"/>
      <c r="J73" s="752"/>
      <c r="K73" s="752"/>
      <c r="L73" s="752"/>
      <c r="M73" s="752"/>
      <c r="N73" s="752"/>
      <c r="O73" s="752"/>
      <c r="P73" s="752"/>
      <c r="Q73" s="752"/>
      <c r="R73" s="752"/>
      <c r="S73" s="753"/>
      <c r="T73" s="27"/>
    </row>
    <row r="74" spans="1:20" ht="9.9" customHeight="1" thickBot="1">
      <c r="A74" s="27"/>
      <c r="B74" s="27"/>
      <c r="C74" s="27"/>
      <c r="D74" s="27"/>
      <c r="E74" s="27"/>
      <c r="F74" s="27"/>
      <c r="G74" s="27"/>
      <c r="H74" s="27"/>
      <c r="I74" s="27"/>
      <c r="J74" s="27"/>
      <c r="K74" s="27"/>
      <c r="L74" s="27"/>
      <c r="M74" s="27"/>
      <c r="N74" s="27"/>
      <c r="O74" s="27"/>
      <c r="P74" s="27"/>
      <c r="Q74" s="27"/>
      <c r="R74" s="27"/>
      <c r="S74" s="27"/>
      <c r="T74" s="27"/>
    </row>
    <row r="75" spans="1:20" ht="53.25" customHeight="1" thickBot="1">
      <c r="A75" s="27"/>
      <c r="B75" s="609" t="s">
        <v>23</v>
      </c>
      <c r="C75" s="610"/>
      <c r="D75" s="656" t="s">
        <v>38</v>
      </c>
      <c r="E75" s="657"/>
      <c r="F75" s="624" t="s">
        <v>41</v>
      </c>
      <c r="G75" s="624"/>
      <c r="H75" s="624"/>
      <c r="I75" s="624"/>
      <c r="J75" s="624"/>
      <c r="K75" s="658"/>
      <c r="L75" s="47" t="s">
        <v>27</v>
      </c>
      <c r="M75" s="46" t="s">
        <v>52</v>
      </c>
      <c r="N75" s="48" t="s">
        <v>44</v>
      </c>
      <c r="O75" s="246" t="s">
        <v>42</v>
      </c>
      <c r="P75" s="60" t="s">
        <v>53</v>
      </c>
      <c r="Q75" s="46" t="s">
        <v>54</v>
      </c>
      <c r="R75" s="624" t="s">
        <v>40</v>
      </c>
      <c r="S75" s="625"/>
      <c r="T75" s="27"/>
    </row>
    <row r="76" spans="1:20" ht="99.9" customHeight="1" thickBot="1">
      <c r="A76" s="27"/>
      <c r="B76" s="587" t="str">
        <f>Legend!B105</f>
        <v>{Insert Factor}</v>
      </c>
      <c r="C76" s="588"/>
      <c r="D76" s="613" t="str">
        <f>Legend!E105</f>
        <v>{Insert Sub-Factor)</v>
      </c>
      <c r="E76" s="614"/>
      <c r="F76" s="639" t="s">
        <v>220</v>
      </c>
      <c r="G76" s="640"/>
      <c r="H76" s="640"/>
      <c r="I76" s="640"/>
      <c r="J76" s="640"/>
      <c r="K76" s="641"/>
      <c r="L76" s="49"/>
      <c r="M76" s="50"/>
      <c r="N76" s="51"/>
      <c r="O76" s="61" t="str">
        <f>IF(AND(M76&gt;1,M78&lt;=1,M79=0,M80=0),"Outstanding","Not Outstanding")</f>
        <v>Not Outstanding</v>
      </c>
      <c r="P76" s="62" t="str">
        <f>IF(O76="Outstanding","80-100","N/A")</f>
        <v>N/A</v>
      </c>
      <c r="Q76" s="137"/>
      <c r="R76" s="140" t="s">
        <v>168</v>
      </c>
      <c r="S76" s="202" t="s">
        <v>45</v>
      </c>
      <c r="T76" s="27"/>
    </row>
    <row r="77" spans="1:20" ht="99.9" customHeight="1">
      <c r="A77" s="27"/>
      <c r="B77" s="573" t="s">
        <v>17</v>
      </c>
      <c r="C77" s="575" t="str">
        <f>Legend!J105</f>
        <v>{Insert Description}</v>
      </c>
      <c r="D77" s="576"/>
      <c r="E77" s="577"/>
      <c r="F77" s="642" t="s">
        <v>221</v>
      </c>
      <c r="G77" s="643"/>
      <c r="H77" s="644"/>
      <c r="I77" s="644"/>
      <c r="J77" s="644"/>
      <c r="K77" s="644"/>
      <c r="L77" s="52"/>
      <c r="M77" s="53"/>
      <c r="N77" s="40"/>
      <c r="O77" s="63" t="str">
        <f>IF(AND(M76&gt;=1,M79=0,M80=0),"Good","Not Good")</f>
        <v>Not Good</v>
      </c>
      <c r="P77" s="64" t="str">
        <f>IF(O77="Good","60-79","N/A")</f>
        <v>N/A</v>
      </c>
      <c r="Q77" s="44"/>
      <c r="R77" s="141" t="s">
        <v>46</v>
      </c>
      <c r="S77" s="203" t="s">
        <v>47</v>
      </c>
      <c r="T77" s="27"/>
    </row>
    <row r="78" spans="1:20" ht="99.9" customHeight="1">
      <c r="A78" s="27"/>
      <c r="B78" s="574"/>
      <c r="C78" s="578"/>
      <c r="D78" s="579"/>
      <c r="E78" s="580"/>
      <c r="F78" s="642" t="s">
        <v>222</v>
      </c>
      <c r="G78" s="643"/>
      <c r="H78" s="644"/>
      <c r="I78" s="644"/>
      <c r="J78" s="644"/>
      <c r="K78" s="644"/>
      <c r="L78" s="52"/>
      <c r="M78" s="53"/>
      <c r="N78" s="40"/>
      <c r="O78" s="63" t="str">
        <f>IF(AND(M79=0,M80=0),"Acceptable","Not Acceptable")</f>
        <v>Acceptable</v>
      </c>
      <c r="P78" s="64" t="str">
        <f>IF(O78="Acceptable","40-59","N/A")</f>
        <v>40-59</v>
      </c>
      <c r="Q78" s="44"/>
      <c r="R78" s="142" t="s">
        <v>48</v>
      </c>
      <c r="S78" s="204" t="s">
        <v>49</v>
      </c>
      <c r="T78" s="27"/>
    </row>
    <row r="79" spans="1:20" ht="99.9" customHeight="1" thickBot="1">
      <c r="A79" s="27"/>
      <c r="B79" s="574"/>
      <c r="C79" s="581"/>
      <c r="D79" s="582"/>
      <c r="E79" s="583"/>
      <c r="F79" s="642" t="s">
        <v>218</v>
      </c>
      <c r="G79" s="643"/>
      <c r="H79" s="644"/>
      <c r="I79" s="644"/>
      <c r="J79" s="644"/>
      <c r="K79" s="644"/>
      <c r="L79" s="52"/>
      <c r="M79" s="53"/>
      <c r="N79" s="41"/>
      <c r="O79" s="63" t="str">
        <f>IF(OR(AND(M79&gt;=0,M80=1),AND(M79&gt;0,M80=0)),"Marginal","Not Marginal")</f>
        <v>Not Marginal</v>
      </c>
      <c r="P79" s="64" t="str">
        <f>IF(O79="Marginal","20-39","N/A")</f>
        <v>N/A</v>
      </c>
      <c r="Q79" s="44"/>
      <c r="R79" s="143" t="s">
        <v>58</v>
      </c>
      <c r="S79" s="205" t="s">
        <v>50</v>
      </c>
      <c r="T79" s="27"/>
    </row>
    <row r="80" spans="1:20" ht="99.9" customHeight="1" thickBot="1">
      <c r="A80" s="27"/>
      <c r="B80" s="230" t="s">
        <v>177</v>
      </c>
      <c r="C80" s="584" t="str">
        <f>Legend!S105</f>
        <v>{Insert Questions to Consider}</v>
      </c>
      <c r="D80" s="585"/>
      <c r="E80" s="586"/>
      <c r="F80" s="620" t="s">
        <v>219</v>
      </c>
      <c r="G80" s="621"/>
      <c r="H80" s="622"/>
      <c r="I80" s="622"/>
      <c r="J80" s="622"/>
      <c r="K80" s="622"/>
      <c r="L80" s="54"/>
      <c r="M80" s="55"/>
      <c r="N80" s="56"/>
      <c r="O80" s="65" t="str">
        <f>IF(AND(M80&gt;=1),"Unacceptable","Not Unacceptable")</f>
        <v>Not Unacceptable</v>
      </c>
      <c r="P80" s="66" t="str">
        <f>IF(O80="Unacceptable","0-19","N/A")</f>
        <v>N/A</v>
      </c>
      <c r="Q80" s="45"/>
      <c r="R80" s="144" t="s">
        <v>51</v>
      </c>
      <c r="S80" s="206" t="s">
        <v>152</v>
      </c>
      <c r="T80" s="27"/>
    </row>
    <row r="81" spans="1:20" ht="20.100000000000001" customHeight="1" thickBot="1">
      <c r="A81" s="27"/>
      <c r="B81" s="592" t="s">
        <v>43</v>
      </c>
      <c r="C81" s="623"/>
      <c r="D81" s="623"/>
      <c r="E81" s="623"/>
      <c r="F81" s="623"/>
      <c r="G81" s="623"/>
      <c r="H81" s="623"/>
      <c r="I81" s="623"/>
      <c r="J81" s="623"/>
      <c r="K81" s="623"/>
      <c r="L81" s="623"/>
      <c r="M81" s="623"/>
      <c r="N81" s="623"/>
      <c r="O81" s="623"/>
      <c r="P81" s="623"/>
      <c r="Q81" s="57" t="str">
        <f>IF(AND(Q76="",Q77="",Q78="",Q79="",Q80=""),"",SUM(Q76:Q80))</f>
        <v/>
      </c>
      <c r="R81" s="624"/>
      <c r="S81" s="625"/>
      <c r="T81" s="27"/>
    </row>
    <row r="82" spans="1:20" ht="99.9" customHeight="1">
      <c r="A82" s="27"/>
      <c r="B82" s="615" t="s">
        <v>83</v>
      </c>
      <c r="C82" s="616"/>
      <c r="D82" s="631" t="s">
        <v>55</v>
      </c>
      <c r="E82" s="632"/>
      <c r="F82" s="632"/>
      <c r="G82" s="632"/>
      <c r="H82" s="632"/>
      <c r="I82" s="632"/>
      <c r="J82" s="632"/>
      <c r="K82" s="632"/>
      <c r="L82" s="632"/>
      <c r="M82" s="633"/>
      <c r="N82" s="626"/>
      <c r="O82" s="627"/>
      <c r="P82" s="627"/>
      <c r="Q82" s="627"/>
      <c r="R82" s="627"/>
      <c r="S82" s="628"/>
      <c r="T82" s="27"/>
    </row>
    <row r="83" spans="1:20" ht="99.9" customHeight="1" thickBot="1">
      <c r="A83" s="27"/>
      <c r="B83" s="629"/>
      <c r="C83" s="630"/>
      <c r="D83" s="634" t="s">
        <v>56</v>
      </c>
      <c r="E83" s="635"/>
      <c r="F83" s="635"/>
      <c r="G83" s="635"/>
      <c r="H83" s="635"/>
      <c r="I83" s="635"/>
      <c r="J83" s="635"/>
      <c r="K83" s="635"/>
      <c r="L83" s="635"/>
      <c r="M83" s="636"/>
      <c r="N83" s="617"/>
      <c r="O83" s="618"/>
      <c r="P83" s="618"/>
      <c r="Q83" s="618"/>
      <c r="R83" s="618"/>
      <c r="S83" s="619"/>
      <c r="T83" s="27"/>
    </row>
    <row r="84" spans="1:20" ht="12.75" customHeight="1">
      <c r="A84" s="27"/>
      <c r="B84" s="592"/>
      <c r="C84" s="593"/>
      <c r="D84" s="593"/>
      <c r="E84" s="593"/>
      <c r="F84" s="593"/>
      <c r="G84" s="593"/>
      <c r="H84" s="593"/>
      <c r="I84" s="593"/>
      <c r="J84" s="593"/>
      <c r="K84" s="593"/>
      <c r="L84" s="593"/>
      <c r="M84" s="593"/>
      <c r="N84" s="593"/>
      <c r="O84" s="593"/>
      <c r="P84" s="593"/>
      <c r="Q84" s="593"/>
      <c r="R84" s="593"/>
      <c r="S84" s="593"/>
      <c r="T84" s="27"/>
    </row>
    <row r="85" spans="1:20" ht="12.75" customHeight="1" thickBot="1">
      <c r="A85" s="27"/>
      <c r="B85" s="27"/>
      <c r="C85" s="27"/>
      <c r="D85" s="27"/>
      <c r="E85" s="27"/>
      <c r="F85" s="27"/>
      <c r="G85" s="27"/>
      <c r="H85" s="27"/>
      <c r="I85" s="27"/>
      <c r="J85" s="27"/>
      <c r="K85" s="27"/>
      <c r="L85" s="27"/>
      <c r="M85" s="27"/>
      <c r="N85" s="27"/>
      <c r="O85" s="27"/>
      <c r="P85" s="27"/>
      <c r="Q85" s="27"/>
      <c r="R85" s="27"/>
      <c r="S85" s="27"/>
      <c r="T85" s="27"/>
    </row>
    <row r="86" spans="1:20" ht="20.100000000000001" customHeight="1" thickBot="1">
      <c r="A86" s="27"/>
      <c r="B86" s="751" t="str">
        <f>B34</f>
        <v xml:space="preserve">Section 2. RFP Budget Proposal Evaluation </v>
      </c>
      <c r="C86" s="752"/>
      <c r="D86" s="752"/>
      <c r="E86" s="752"/>
      <c r="F86" s="752"/>
      <c r="G86" s="752"/>
      <c r="H86" s="752"/>
      <c r="I86" s="752"/>
      <c r="J86" s="752"/>
      <c r="K86" s="752"/>
      <c r="L86" s="752"/>
      <c r="M86" s="752"/>
      <c r="N86" s="752"/>
      <c r="O86" s="752"/>
      <c r="P86" s="752"/>
      <c r="Q86" s="752"/>
      <c r="R86" s="752"/>
      <c r="S86" s="753"/>
      <c r="T86" s="27"/>
    </row>
    <row r="87" spans="1:20" ht="12.75" customHeight="1" thickBot="1">
      <c r="A87" s="27"/>
      <c r="B87" s="27"/>
      <c r="C87" s="27"/>
      <c r="D87" s="27"/>
      <c r="E87" s="27"/>
      <c r="F87" s="27"/>
      <c r="G87" s="27"/>
      <c r="H87" s="27"/>
      <c r="I87" s="27"/>
      <c r="J87" s="27"/>
      <c r="K87" s="27"/>
      <c r="L87" s="27"/>
      <c r="M87" s="27"/>
      <c r="N87" s="27"/>
      <c r="O87" s="27"/>
      <c r="P87" s="27"/>
      <c r="Q87" s="27"/>
      <c r="R87" s="27"/>
      <c r="S87" s="27"/>
      <c r="T87" s="27"/>
    </row>
    <row r="88" spans="1:20" ht="50.25" customHeight="1" thickBot="1">
      <c r="A88" s="27"/>
      <c r="B88" s="609" t="s">
        <v>23</v>
      </c>
      <c r="C88" s="610"/>
      <c r="D88" s="656" t="s">
        <v>38</v>
      </c>
      <c r="E88" s="657"/>
      <c r="F88" s="624" t="s">
        <v>41</v>
      </c>
      <c r="G88" s="624"/>
      <c r="H88" s="624"/>
      <c r="I88" s="624"/>
      <c r="J88" s="624"/>
      <c r="K88" s="658"/>
      <c r="L88" s="47" t="s">
        <v>27</v>
      </c>
      <c r="M88" s="46" t="s">
        <v>52</v>
      </c>
      <c r="N88" s="48" t="s">
        <v>44</v>
      </c>
      <c r="O88" s="246" t="s">
        <v>42</v>
      </c>
      <c r="P88" s="60" t="s">
        <v>53</v>
      </c>
      <c r="Q88" s="46" t="s">
        <v>54</v>
      </c>
      <c r="R88" s="624" t="s">
        <v>40</v>
      </c>
      <c r="S88" s="625"/>
      <c r="T88" s="27"/>
    </row>
    <row r="89" spans="1:20" ht="117.75" customHeight="1" thickBot="1">
      <c r="A89" s="27"/>
      <c r="B89" s="587" t="str">
        <f>Legend!B106</f>
        <v>{Insert Factor}</v>
      </c>
      <c r="C89" s="588"/>
      <c r="D89" s="613" t="str">
        <f>Legend!E106</f>
        <v>{Insert Sub-Factor)</v>
      </c>
      <c r="E89" s="614"/>
      <c r="F89" s="639" t="s">
        <v>220</v>
      </c>
      <c r="G89" s="640"/>
      <c r="H89" s="640"/>
      <c r="I89" s="640"/>
      <c r="J89" s="640"/>
      <c r="K89" s="641"/>
      <c r="L89" s="49"/>
      <c r="M89" s="50"/>
      <c r="N89" s="51"/>
      <c r="O89" s="61" t="str">
        <f>IF(AND(M89&gt;1,M91&lt;=1,M92=0,M93=0),"Outstanding","Not Outstanding")</f>
        <v>Not Outstanding</v>
      </c>
      <c r="P89" s="62" t="str">
        <f>IF(O89="Outstanding","80-100","N/A")</f>
        <v>N/A</v>
      </c>
      <c r="Q89" s="137"/>
      <c r="R89" s="140" t="s">
        <v>168</v>
      </c>
      <c r="S89" s="202" t="s">
        <v>45</v>
      </c>
      <c r="T89" s="27"/>
    </row>
    <row r="90" spans="1:20" ht="119.25" customHeight="1">
      <c r="A90" s="27"/>
      <c r="B90" s="573" t="s">
        <v>17</v>
      </c>
      <c r="C90" s="575" t="str">
        <f>Legend!J106</f>
        <v>{Insert Description}</v>
      </c>
      <c r="D90" s="576"/>
      <c r="E90" s="577"/>
      <c r="F90" s="642" t="s">
        <v>221</v>
      </c>
      <c r="G90" s="643"/>
      <c r="H90" s="644"/>
      <c r="I90" s="644"/>
      <c r="J90" s="644"/>
      <c r="K90" s="644"/>
      <c r="L90" s="52"/>
      <c r="M90" s="53"/>
      <c r="N90" s="40"/>
      <c r="O90" s="63" t="str">
        <f>IF(AND(M89&gt;=1,M92=0,M93=0),"Good","Not Good")</f>
        <v>Not Good</v>
      </c>
      <c r="P90" s="64" t="str">
        <f>IF(O90="Good","60-79","N/A")</f>
        <v>N/A</v>
      </c>
      <c r="Q90" s="44"/>
      <c r="R90" s="141" t="s">
        <v>46</v>
      </c>
      <c r="S90" s="203" t="s">
        <v>47</v>
      </c>
      <c r="T90" s="27"/>
    </row>
    <row r="91" spans="1:20" ht="113.25" customHeight="1">
      <c r="A91" s="27"/>
      <c r="B91" s="574"/>
      <c r="C91" s="578"/>
      <c r="D91" s="579"/>
      <c r="E91" s="580"/>
      <c r="F91" s="642" t="s">
        <v>222</v>
      </c>
      <c r="G91" s="643"/>
      <c r="H91" s="644"/>
      <c r="I91" s="644"/>
      <c r="J91" s="644"/>
      <c r="K91" s="644"/>
      <c r="L91" s="52"/>
      <c r="M91" s="53"/>
      <c r="N91" s="40"/>
      <c r="O91" s="63" t="str">
        <f>IF(AND(M92=0,M93=0),"Acceptable","Not Acceptable")</f>
        <v>Acceptable</v>
      </c>
      <c r="P91" s="64" t="str">
        <f>IF(O91="Acceptable","40-59","N/A")</f>
        <v>40-59</v>
      </c>
      <c r="Q91" s="44"/>
      <c r="R91" s="142" t="s">
        <v>48</v>
      </c>
      <c r="S91" s="204" t="s">
        <v>49</v>
      </c>
      <c r="T91" s="27"/>
    </row>
    <row r="92" spans="1:20" ht="111.75" customHeight="1" thickBot="1">
      <c r="A92" s="27"/>
      <c r="B92" s="574"/>
      <c r="C92" s="581"/>
      <c r="D92" s="582"/>
      <c r="E92" s="583"/>
      <c r="F92" s="642" t="s">
        <v>218</v>
      </c>
      <c r="G92" s="643"/>
      <c r="H92" s="644"/>
      <c r="I92" s="644"/>
      <c r="J92" s="644"/>
      <c r="K92" s="644"/>
      <c r="L92" s="52"/>
      <c r="M92" s="53"/>
      <c r="N92" s="41"/>
      <c r="O92" s="63" t="str">
        <f>IF(OR(AND(M92&gt;=0,M93=1),AND(M92&gt;0,M93=0)),"Marginal","Not Marginal")</f>
        <v>Not Marginal</v>
      </c>
      <c r="P92" s="64" t="str">
        <f>IF(O92="Marginal","20-39","N/A")</f>
        <v>N/A</v>
      </c>
      <c r="Q92" s="44"/>
      <c r="R92" s="143" t="s">
        <v>58</v>
      </c>
      <c r="S92" s="205" t="s">
        <v>50</v>
      </c>
      <c r="T92" s="27"/>
    </row>
    <row r="93" spans="1:20" ht="99.9" customHeight="1" thickBot="1">
      <c r="A93" s="27"/>
      <c r="B93" s="230" t="s">
        <v>177</v>
      </c>
      <c r="C93" s="584" t="str">
        <f>Legend!S106</f>
        <v>{Insert Questions to Consider}</v>
      </c>
      <c r="D93" s="585"/>
      <c r="E93" s="586"/>
      <c r="F93" s="620" t="s">
        <v>219</v>
      </c>
      <c r="G93" s="621"/>
      <c r="H93" s="622"/>
      <c r="I93" s="622"/>
      <c r="J93" s="622"/>
      <c r="K93" s="622"/>
      <c r="L93" s="54"/>
      <c r="M93" s="55"/>
      <c r="N93" s="56"/>
      <c r="O93" s="65" t="str">
        <f>IF(AND(M93&gt;=1),"Unacceptable","Not Unacceptable")</f>
        <v>Not Unacceptable</v>
      </c>
      <c r="P93" s="66" t="str">
        <f>IF(O93="Unacceptable","0-19","N/A")</f>
        <v>N/A</v>
      </c>
      <c r="Q93" s="45"/>
      <c r="R93" s="144" t="s">
        <v>51</v>
      </c>
      <c r="S93" s="206" t="s">
        <v>152</v>
      </c>
      <c r="T93" s="27"/>
    </row>
    <row r="94" spans="1:20" ht="20.100000000000001" customHeight="1" thickBot="1">
      <c r="A94" s="27"/>
      <c r="B94" s="592" t="s">
        <v>43</v>
      </c>
      <c r="C94" s="623"/>
      <c r="D94" s="623"/>
      <c r="E94" s="623"/>
      <c r="F94" s="623"/>
      <c r="G94" s="623"/>
      <c r="H94" s="623"/>
      <c r="I94" s="623"/>
      <c r="J94" s="623"/>
      <c r="K94" s="623"/>
      <c r="L94" s="623"/>
      <c r="M94" s="623"/>
      <c r="N94" s="623"/>
      <c r="O94" s="623"/>
      <c r="P94" s="623"/>
      <c r="Q94" s="57" t="str">
        <f>IF(AND(Q89="",Q90="",Q91="",Q92="",Q93=""),"",SUM(Q89:Q93))</f>
        <v/>
      </c>
      <c r="R94" s="624"/>
      <c r="S94" s="625"/>
      <c r="T94" s="27"/>
    </row>
    <row r="95" spans="1:20" ht="76.5" customHeight="1">
      <c r="A95" s="27"/>
      <c r="B95" s="615" t="s">
        <v>83</v>
      </c>
      <c r="C95" s="616"/>
      <c r="D95" s="631" t="s">
        <v>55</v>
      </c>
      <c r="E95" s="632"/>
      <c r="F95" s="632"/>
      <c r="G95" s="632"/>
      <c r="H95" s="632"/>
      <c r="I95" s="632"/>
      <c r="J95" s="632"/>
      <c r="K95" s="632"/>
      <c r="L95" s="632"/>
      <c r="M95" s="633"/>
      <c r="N95" s="626"/>
      <c r="O95" s="627"/>
      <c r="P95" s="627"/>
      <c r="Q95" s="627"/>
      <c r="R95" s="627"/>
      <c r="S95" s="628"/>
      <c r="T95" s="27"/>
    </row>
    <row r="96" spans="1:20" ht="64.5" customHeight="1" thickBot="1">
      <c r="A96" s="27"/>
      <c r="B96" s="629"/>
      <c r="C96" s="630"/>
      <c r="D96" s="634" t="s">
        <v>56</v>
      </c>
      <c r="E96" s="635"/>
      <c r="F96" s="635"/>
      <c r="G96" s="635"/>
      <c r="H96" s="635"/>
      <c r="I96" s="635"/>
      <c r="J96" s="635"/>
      <c r="K96" s="635"/>
      <c r="L96" s="635"/>
      <c r="M96" s="636"/>
      <c r="N96" s="617"/>
      <c r="O96" s="618"/>
      <c r="P96" s="618"/>
      <c r="Q96" s="618"/>
      <c r="R96" s="618"/>
      <c r="S96" s="619"/>
      <c r="T96" s="27"/>
    </row>
    <row r="97" spans="1:20" ht="12.75" customHeight="1">
      <c r="A97" s="27"/>
      <c r="B97" s="592"/>
      <c r="C97" s="593"/>
      <c r="D97" s="593"/>
      <c r="E97" s="593"/>
      <c r="F97" s="593"/>
      <c r="G97" s="593"/>
      <c r="H97" s="593"/>
      <c r="I97" s="593"/>
      <c r="J97" s="593"/>
      <c r="K97" s="593"/>
      <c r="L97" s="593"/>
      <c r="M97" s="593"/>
      <c r="N97" s="593"/>
      <c r="O97" s="593"/>
      <c r="P97" s="593"/>
      <c r="Q97" s="593"/>
      <c r="R97" s="593"/>
      <c r="S97" s="593"/>
      <c r="T97" s="27"/>
    </row>
    <row r="98" spans="1:20" ht="12.75" customHeight="1" thickBot="1">
      <c r="A98" s="27"/>
      <c r="B98" s="27"/>
      <c r="C98" s="27"/>
      <c r="D98" s="27"/>
      <c r="E98" s="27"/>
      <c r="F98" s="27"/>
      <c r="G98" s="27"/>
      <c r="H98" s="27"/>
      <c r="I98" s="27"/>
      <c r="J98" s="27"/>
      <c r="K98" s="27"/>
      <c r="L98" s="27"/>
      <c r="M98" s="27"/>
      <c r="N98" s="27"/>
      <c r="O98" s="27"/>
      <c r="P98" s="27"/>
      <c r="Q98" s="27"/>
      <c r="R98" s="27"/>
      <c r="S98" s="27"/>
      <c r="T98" s="27"/>
    </row>
    <row r="99" spans="1:20" ht="20.100000000000001" customHeight="1" thickBot="1">
      <c r="A99" s="27"/>
      <c r="B99" s="751" t="str">
        <f>B34</f>
        <v xml:space="preserve">Section 2. RFP Budget Proposal Evaluation </v>
      </c>
      <c r="C99" s="752"/>
      <c r="D99" s="752"/>
      <c r="E99" s="752"/>
      <c r="F99" s="752"/>
      <c r="G99" s="752"/>
      <c r="H99" s="752"/>
      <c r="I99" s="752"/>
      <c r="J99" s="752"/>
      <c r="K99" s="752"/>
      <c r="L99" s="752"/>
      <c r="M99" s="752"/>
      <c r="N99" s="752"/>
      <c r="O99" s="752"/>
      <c r="P99" s="752"/>
      <c r="Q99" s="752"/>
      <c r="R99" s="752"/>
      <c r="S99" s="753"/>
      <c r="T99" s="27"/>
    </row>
    <row r="100" spans="1:20" ht="12.75" customHeight="1" thickBot="1">
      <c r="A100" s="27"/>
      <c r="B100" s="27"/>
      <c r="C100" s="27"/>
      <c r="D100" s="27"/>
      <c r="E100" s="27"/>
      <c r="F100" s="27"/>
      <c r="G100" s="27"/>
      <c r="H100" s="27"/>
      <c r="I100" s="27"/>
      <c r="J100" s="27"/>
      <c r="K100" s="27"/>
      <c r="L100" s="27"/>
      <c r="M100" s="27"/>
      <c r="N100" s="27"/>
      <c r="O100" s="27"/>
      <c r="P100" s="27"/>
      <c r="Q100" s="27"/>
      <c r="R100" s="27"/>
      <c r="S100" s="27"/>
      <c r="T100" s="27"/>
    </row>
    <row r="101" spans="1:20" ht="57.75" customHeight="1" thickBot="1">
      <c r="A101" s="27"/>
      <c r="B101" s="609" t="s">
        <v>23</v>
      </c>
      <c r="C101" s="610"/>
      <c r="D101" s="656" t="s">
        <v>38</v>
      </c>
      <c r="E101" s="657"/>
      <c r="F101" s="624" t="s">
        <v>41</v>
      </c>
      <c r="G101" s="624"/>
      <c r="H101" s="624"/>
      <c r="I101" s="624"/>
      <c r="J101" s="624"/>
      <c r="K101" s="658"/>
      <c r="L101" s="47" t="s">
        <v>27</v>
      </c>
      <c r="M101" s="46" t="s">
        <v>52</v>
      </c>
      <c r="N101" s="48" t="s">
        <v>44</v>
      </c>
      <c r="O101" s="246" t="s">
        <v>42</v>
      </c>
      <c r="P101" s="60" t="s">
        <v>53</v>
      </c>
      <c r="Q101" s="46" t="s">
        <v>54</v>
      </c>
      <c r="R101" s="624" t="s">
        <v>40</v>
      </c>
      <c r="S101" s="625"/>
      <c r="T101" s="27"/>
    </row>
    <row r="102" spans="1:20" ht="99.9" customHeight="1" thickBot="1">
      <c r="A102" s="27"/>
      <c r="B102" s="587" t="str">
        <f>Legend!B107</f>
        <v>{Insert Factor}</v>
      </c>
      <c r="C102" s="588"/>
      <c r="D102" s="613" t="str">
        <f>Legend!E107</f>
        <v>{Insert Sub-Factor)</v>
      </c>
      <c r="E102" s="614"/>
      <c r="F102" s="639" t="s">
        <v>220</v>
      </c>
      <c r="G102" s="640"/>
      <c r="H102" s="640"/>
      <c r="I102" s="640"/>
      <c r="J102" s="640"/>
      <c r="K102" s="641"/>
      <c r="L102" s="49"/>
      <c r="M102" s="50"/>
      <c r="N102" s="51"/>
      <c r="O102" s="61" t="str">
        <f>IF(AND(M102&gt;1,M104&lt;=1,M105=0,M106=0),"Outstanding","Not Outstanding")</f>
        <v>Not Outstanding</v>
      </c>
      <c r="P102" s="62" t="str">
        <f>IF(O102="Outstanding","80-100","N/A")</f>
        <v>N/A</v>
      </c>
      <c r="Q102" s="137"/>
      <c r="R102" s="140" t="s">
        <v>168</v>
      </c>
      <c r="S102" s="202" t="s">
        <v>45</v>
      </c>
      <c r="T102" s="27"/>
    </row>
    <row r="103" spans="1:20" ht="99.9" customHeight="1">
      <c r="A103" s="27"/>
      <c r="B103" s="573" t="s">
        <v>17</v>
      </c>
      <c r="C103" s="575" t="str">
        <f>Legend!J107</f>
        <v>{Insert Description}</v>
      </c>
      <c r="D103" s="576"/>
      <c r="E103" s="577"/>
      <c r="F103" s="642" t="s">
        <v>221</v>
      </c>
      <c r="G103" s="643"/>
      <c r="H103" s="644"/>
      <c r="I103" s="644"/>
      <c r="J103" s="644"/>
      <c r="K103" s="644"/>
      <c r="L103" s="52"/>
      <c r="M103" s="53"/>
      <c r="N103" s="40"/>
      <c r="O103" s="63" t="str">
        <f>IF(AND(M102&gt;=1,M105=0,M106=0),"Good","Not Good")</f>
        <v>Not Good</v>
      </c>
      <c r="P103" s="64" t="str">
        <f>IF(O103="Good","60-79","N/A")</f>
        <v>N/A</v>
      </c>
      <c r="Q103" s="44"/>
      <c r="R103" s="141" t="s">
        <v>46</v>
      </c>
      <c r="S103" s="203" t="s">
        <v>47</v>
      </c>
      <c r="T103" s="27"/>
    </row>
    <row r="104" spans="1:20" ht="99.9" customHeight="1">
      <c r="A104" s="27"/>
      <c r="B104" s="574"/>
      <c r="C104" s="578"/>
      <c r="D104" s="579"/>
      <c r="E104" s="580"/>
      <c r="F104" s="642" t="s">
        <v>222</v>
      </c>
      <c r="G104" s="643"/>
      <c r="H104" s="644"/>
      <c r="I104" s="644"/>
      <c r="J104" s="644"/>
      <c r="K104" s="644"/>
      <c r="L104" s="52"/>
      <c r="M104" s="53"/>
      <c r="N104" s="40"/>
      <c r="O104" s="63" t="str">
        <f>IF(AND(M105=0,M106=0),"Acceptable","Not Acceptable")</f>
        <v>Acceptable</v>
      </c>
      <c r="P104" s="64" t="str">
        <f>IF(O104="Acceptable","40-59","N/A")</f>
        <v>40-59</v>
      </c>
      <c r="Q104" s="44"/>
      <c r="R104" s="142" t="s">
        <v>48</v>
      </c>
      <c r="S104" s="204" t="s">
        <v>49</v>
      </c>
      <c r="T104" s="27"/>
    </row>
    <row r="105" spans="1:20" ht="99.9" customHeight="1" thickBot="1">
      <c r="A105" s="27"/>
      <c r="B105" s="574"/>
      <c r="C105" s="581"/>
      <c r="D105" s="582"/>
      <c r="E105" s="583"/>
      <c r="F105" s="642" t="s">
        <v>218</v>
      </c>
      <c r="G105" s="643"/>
      <c r="H105" s="644"/>
      <c r="I105" s="644"/>
      <c r="J105" s="644"/>
      <c r="K105" s="644"/>
      <c r="L105" s="52"/>
      <c r="M105" s="53"/>
      <c r="N105" s="41"/>
      <c r="O105" s="63" t="str">
        <f>IF(OR(AND(M105&gt;=0,M106=1),AND(M105&gt;0,M106=0)),"Marginal","Not Marginal")</f>
        <v>Not Marginal</v>
      </c>
      <c r="P105" s="64" t="str">
        <f>IF(O105="Marginal","20-39","N/A")</f>
        <v>N/A</v>
      </c>
      <c r="Q105" s="44"/>
      <c r="R105" s="143" t="s">
        <v>58</v>
      </c>
      <c r="S105" s="205" t="s">
        <v>50</v>
      </c>
      <c r="T105" s="27"/>
    </row>
    <row r="106" spans="1:20" ht="99.9" customHeight="1" thickBot="1">
      <c r="A106" s="27"/>
      <c r="B106" s="230" t="s">
        <v>177</v>
      </c>
      <c r="C106" s="584" t="str">
        <f>Legend!S107</f>
        <v>{Insert Questions to Consider}</v>
      </c>
      <c r="D106" s="585"/>
      <c r="E106" s="586"/>
      <c r="F106" s="620" t="s">
        <v>219</v>
      </c>
      <c r="G106" s="621"/>
      <c r="H106" s="622"/>
      <c r="I106" s="622"/>
      <c r="J106" s="622"/>
      <c r="K106" s="622"/>
      <c r="L106" s="54"/>
      <c r="M106" s="55"/>
      <c r="N106" s="56"/>
      <c r="O106" s="65" t="str">
        <f>IF(AND(M106&gt;=1),"Unacceptable","Not Unacceptable")</f>
        <v>Not Unacceptable</v>
      </c>
      <c r="P106" s="66" t="str">
        <f>IF(O106="Unacceptable","0-19","N/A")</f>
        <v>N/A</v>
      </c>
      <c r="Q106" s="45"/>
      <c r="R106" s="144" t="s">
        <v>51</v>
      </c>
      <c r="S106" s="206" t="s">
        <v>152</v>
      </c>
      <c r="T106" s="27"/>
    </row>
    <row r="107" spans="1:20" ht="20.100000000000001" customHeight="1" thickBot="1">
      <c r="A107" s="27"/>
      <c r="B107" s="592" t="s">
        <v>43</v>
      </c>
      <c r="C107" s="623"/>
      <c r="D107" s="623"/>
      <c r="E107" s="623"/>
      <c r="F107" s="623"/>
      <c r="G107" s="623"/>
      <c r="H107" s="623"/>
      <c r="I107" s="623"/>
      <c r="J107" s="623"/>
      <c r="K107" s="623"/>
      <c r="L107" s="623"/>
      <c r="M107" s="623"/>
      <c r="N107" s="623"/>
      <c r="O107" s="623"/>
      <c r="P107" s="623"/>
      <c r="Q107" s="57" t="str">
        <f>IF(AND(Q102="",Q103="",Q104="",Q105="",Q106=""),"",SUM(Q102:Q106))</f>
        <v/>
      </c>
      <c r="R107" s="624"/>
      <c r="S107" s="625"/>
      <c r="T107" s="27"/>
    </row>
    <row r="108" spans="1:20" ht="99.9" customHeight="1">
      <c r="A108" s="27"/>
      <c r="B108" s="615" t="s">
        <v>83</v>
      </c>
      <c r="C108" s="616"/>
      <c r="D108" s="631" t="s">
        <v>55</v>
      </c>
      <c r="E108" s="632"/>
      <c r="F108" s="632"/>
      <c r="G108" s="632"/>
      <c r="H108" s="632"/>
      <c r="I108" s="632"/>
      <c r="J108" s="632"/>
      <c r="K108" s="632"/>
      <c r="L108" s="632"/>
      <c r="M108" s="633"/>
      <c r="N108" s="626"/>
      <c r="O108" s="627"/>
      <c r="P108" s="627"/>
      <c r="Q108" s="627"/>
      <c r="R108" s="627"/>
      <c r="S108" s="628"/>
      <c r="T108" s="27"/>
    </row>
    <row r="109" spans="1:20" ht="99.9" customHeight="1" thickBot="1">
      <c r="A109" s="27"/>
      <c r="B109" s="629"/>
      <c r="C109" s="630"/>
      <c r="D109" s="634" t="s">
        <v>56</v>
      </c>
      <c r="E109" s="635"/>
      <c r="F109" s="635"/>
      <c r="G109" s="635"/>
      <c r="H109" s="635"/>
      <c r="I109" s="635"/>
      <c r="J109" s="635"/>
      <c r="K109" s="635"/>
      <c r="L109" s="635"/>
      <c r="M109" s="636"/>
      <c r="N109" s="617"/>
      <c r="O109" s="618"/>
      <c r="P109" s="618"/>
      <c r="Q109" s="618"/>
      <c r="R109" s="618"/>
      <c r="S109" s="619"/>
      <c r="T109" s="27"/>
    </row>
    <row r="110" spans="1:20" ht="12.75" customHeight="1">
      <c r="A110" s="27"/>
      <c r="B110" s="592"/>
      <c r="C110" s="593"/>
      <c r="D110" s="593"/>
      <c r="E110" s="593"/>
      <c r="F110" s="593"/>
      <c r="G110" s="593"/>
      <c r="H110" s="593"/>
      <c r="I110" s="593"/>
      <c r="J110" s="593"/>
      <c r="K110" s="593"/>
      <c r="L110" s="593"/>
      <c r="M110" s="593"/>
      <c r="N110" s="593"/>
      <c r="O110" s="593"/>
      <c r="P110" s="593"/>
      <c r="Q110" s="593"/>
      <c r="R110" s="593"/>
      <c r="S110" s="593"/>
      <c r="T110" s="27"/>
    </row>
    <row r="111" spans="1:20" ht="12.75" customHeight="1" thickBot="1">
      <c r="A111" s="27"/>
      <c r="B111" s="27"/>
      <c r="C111" s="27"/>
      <c r="D111" s="27"/>
      <c r="E111" s="27"/>
      <c r="F111" s="27"/>
      <c r="G111" s="27"/>
      <c r="H111" s="27"/>
      <c r="I111" s="27"/>
      <c r="J111" s="27"/>
      <c r="K111" s="27"/>
      <c r="L111" s="27"/>
      <c r="M111" s="27"/>
      <c r="N111" s="27"/>
      <c r="O111" s="27"/>
      <c r="P111" s="27"/>
      <c r="Q111" s="27"/>
      <c r="R111" s="27"/>
      <c r="S111" s="27"/>
      <c r="T111" s="27"/>
    </row>
    <row r="112" spans="1:20" ht="20.100000000000001" customHeight="1" thickBot="1">
      <c r="A112" s="27"/>
      <c r="B112" s="751" t="str">
        <f>B34</f>
        <v xml:space="preserve">Section 2. RFP Budget Proposal Evaluation </v>
      </c>
      <c r="C112" s="752"/>
      <c r="D112" s="752"/>
      <c r="E112" s="752"/>
      <c r="F112" s="752"/>
      <c r="G112" s="752"/>
      <c r="H112" s="752"/>
      <c r="I112" s="752"/>
      <c r="J112" s="752"/>
      <c r="K112" s="752"/>
      <c r="L112" s="752"/>
      <c r="M112" s="752"/>
      <c r="N112" s="752"/>
      <c r="O112" s="752"/>
      <c r="P112" s="752"/>
      <c r="Q112" s="752"/>
      <c r="R112" s="752"/>
      <c r="S112" s="753"/>
      <c r="T112" s="27"/>
    </row>
    <row r="113" spans="1:20" ht="12.75" customHeight="1" thickBot="1">
      <c r="A113" s="27"/>
      <c r="B113" s="27"/>
      <c r="C113" s="27"/>
      <c r="D113" s="27"/>
      <c r="E113" s="27"/>
      <c r="F113" s="27"/>
      <c r="G113" s="27"/>
      <c r="H113" s="27"/>
      <c r="I113" s="27"/>
      <c r="J113" s="27"/>
      <c r="K113" s="27"/>
      <c r="L113" s="27"/>
      <c r="M113" s="27"/>
      <c r="N113" s="27"/>
      <c r="O113" s="27"/>
      <c r="P113" s="27"/>
      <c r="Q113" s="27"/>
      <c r="R113" s="27"/>
      <c r="S113" s="27"/>
      <c r="T113" s="27"/>
    </row>
    <row r="114" spans="1:20" ht="56.25" customHeight="1" thickBot="1">
      <c r="A114" s="27"/>
      <c r="B114" s="609" t="s">
        <v>23</v>
      </c>
      <c r="C114" s="610"/>
      <c r="D114" s="656" t="s">
        <v>38</v>
      </c>
      <c r="E114" s="657"/>
      <c r="F114" s="624" t="s">
        <v>41</v>
      </c>
      <c r="G114" s="624"/>
      <c r="H114" s="624"/>
      <c r="I114" s="624"/>
      <c r="J114" s="624"/>
      <c r="K114" s="658"/>
      <c r="L114" s="47" t="s">
        <v>27</v>
      </c>
      <c r="M114" s="46" t="s">
        <v>52</v>
      </c>
      <c r="N114" s="48" t="s">
        <v>44</v>
      </c>
      <c r="O114" s="246" t="s">
        <v>42</v>
      </c>
      <c r="P114" s="60" t="s">
        <v>53</v>
      </c>
      <c r="Q114" s="46" t="s">
        <v>54</v>
      </c>
      <c r="R114" s="624" t="s">
        <v>40</v>
      </c>
      <c r="S114" s="625"/>
      <c r="T114" s="27"/>
    </row>
    <row r="115" spans="1:20" ht="99.9" customHeight="1" thickBot="1">
      <c r="A115" s="27"/>
      <c r="B115" s="587" t="str">
        <f>Legend!B108</f>
        <v>{Insert Factor}</v>
      </c>
      <c r="C115" s="588"/>
      <c r="D115" s="613" t="str">
        <f>Legend!E108</f>
        <v>{Insert Sub-Factor)</v>
      </c>
      <c r="E115" s="614"/>
      <c r="F115" s="639" t="s">
        <v>220</v>
      </c>
      <c r="G115" s="640"/>
      <c r="H115" s="640"/>
      <c r="I115" s="640"/>
      <c r="J115" s="640"/>
      <c r="K115" s="641"/>
      <c r="L115" s="49"/>
      <c r="M115" s="50"/>
      <c r="N115" s="51"/>
      <c r="O115" s="61" t="str">
        <f>IF(AND(M115&gt;1,M117&lt;=1,M118=0,M119=0),"Outstanding","Not Outstanding")</f>
        <v>Not Outstanding</v>
      </c>
      <c r="P115" s="62" t="str">
        <f>IF(O115="Outstanding","80-100","N/A")</f>
        <v>N/A</v>
      </c>
      <c r="Q115" s="137"/>
      <c r="R115" s="140" t="s">
        <v>168</v>
      </c>
      <c r="S115" s="202" t="s">
        <v>45</v>
      </c>
      <c r="T115" s="27"/>
    </row>
    <row r="116" spans="1:20" ht="99.9" customHeight="1">
      <c r="A116" s="27"/>
      <c r="B116" s="573" t="s">
        <v>17</v>
      </c>
      <c r="C116" s="575" t="str">
        <f>Legend!J108</f>
        <v>{Insert Description}</v>
      </c>
      <c r="D116" s="576"/>
      <c r="E116" s="577"/>
      <c r="F116" s="642" t="s">
        <v>221</v>
      </c>
      <c r="G116" s="643"/>
      <c r="H116" s="644"/>
      <c r="I116" s="644"/>
      <c r="J116" s="644"/>
      <c r="K116" s="644"/>
      <c r="L116" s="52"/>
      <c r="M116" s="53"/>
      <c r="N116" s="40"/>
      <c r="O116" s="63" t="str">
        <f>IF(AND(M115&gt;=1,M118=0,M119=0),"Good","Not Good")</f>
        <v>Not Good</v>
      </c>
      <c r="P116" s="64" t="str">
        <f>IF(O116="Good","60-79","N/A")</f>
        <v>N/A</v>
      </c>
      <c r="Q116" s="44"/>
      <c r="R116" s="141" t="s">
        <v>46</v>
      </c>
      <c r="S116" s="203" t="s">
        <v>47</v>
      </c>
      <c r="T116" s="27"/>
    </row>
    <row r="117" spans="1:20" ht="99.9" customHeight="1">
      <c r="A117" s="27"/>
      <c r="B117" s="574"/>
      <c r="C117" s="578"/>
      <c r="D117" s="579"/>
      <c r="E117" s="580"/>
      <c r="F117" s="642" t="s">
        <v>222</v>
      </c>
      <c r="G117" s="643"/>
      <c r="H117" s="644"/>
      <c r="I117" s="644"/>
      <c r="J117" s="644"/>
      <c r="K117" s="644"/>
      <c r="L117" s="52"/>
      <c r="M117" s="53"/>
      <c r="N117" s="40"/>
      <c r="O117" s="63" t="str">
        <f>IF(AND(M118=0,M119=0),"Acceptable","Not Acceptable")</f>
        <v>Acceptable</v>
      </c>
      <c r="P117" s="64" t="str">
        <f>IF(O117="Acceptable","40-59","N/A")</f>
        <v>40-59</v>
      </c>
      <c r="Q117" s="44"/>
      <c r="R117" s="142" t="s">
        <v>48</v>
      </c>
      <c r="S117" s="204" t="s">
        <v>49</v>
      </c>
      <c r="T117" s="27"/>
    </row>
    <row r="118" spans="1:20" ht="105.75" customHeight="1" thickBot="1">
      <c r="A118" s="27"/>
      <c r="B118" s="574"/>
      <c r="C118" s="581"/>
      <c r="D118" s="582"/>
      <c r="E118" s="583"/>
      <c r="F118" s="642" t="s">
        <v>218</v>
      </c>
      <c r="G118" s="643"/>
      <c r="H118" s="644"/>
      <c r="I118" s="644"/>
      <c r="J118" s="644"/>
      <c r="K118" s="644"/>
      <c r="L118" s="52"/>
      <c r="M118" s="53"/>
      <c r="N118" s="41"/>
      <c r="O118" s="63" t="str">
        <f>IF(OR(AND(M118&gt;=0,M119=1),AND(M118&gt;0,M119=0)),"Marginal","Not Marginal")</f>
        <v>Not Marginal</v>
      </c>
      <c r="P118" s="64" t="str">
        <f>IF(O118="Marginal","20-39","N/A")</f>
        <v>N/A</v>
      </c>
      <c r="Q118" s="44"/>
      <c r="R118" s="143" t="s">
        <v>58</v>
      </c>
      <c r="S118" s="205" t="s">
        <v>50</v>
      </c>
      <c r="T118" s="27"/>
    </row>
    <row r="119" spans="1:20" ht="99.9" customHeight="1" thickBot="1">
      <c r="A119" s="27"/>
      <c r="B119" s="230" t="s">
        <v>177</v>
      </c>
      <c r="C119" s="584" t="str">
        <f>Legend!S108</f>
        <v>{Insert Questions to Consider}</v>
      </c>
      <c r="D119" s="585"/>
      <c r="E119" s="586"/>
      <c r="F119" s="620" t="s">
        <v>219</v>
      </c>
      <c r="G119" s="621"/>
      <c r="H119" s="622"/>
      <c r="I119" s="622"/>
      <c r="J119" s="622"/>
      <c r="K119" s="622"/>
      <c r="L119" s="54"/>
      <c r="M119" s="55"/>
      <c r="N119" s="56"/>
      <c r="O119" s="65" t="str">
        <f>IF(AND(M119&gt;=1),"Unacceptable","Not Unacceptable")</f>
        <v>Not Unacceptable</v>
      </c>
      <c r="P119" s="66" t="str">
        <f>IF(O119="Unacceptable","0-19","N/A")</f>
        <v>N/A</v>
      </c>
      <c r="Q119" s="45"/>
      <c r="R119" s="144" t="s">
        <v>51</v>
      </c>
      <c r="S119" s="206" t="s">
        <v>152</v>
      </c>
      <c r="T119" s="27"/>
    </row>
    <row r="120" spans="1:20" ht="20.100000000000001" customHeight="1" thickBot="1">
      <c r="A120" s="27"/>
      <c r="B120" s="592" t="s">
        <v>43</v>
      </c>
      <c r="C120" s="623"/>
      <c r="D120" s="623"/>
      <c r="E120" s="623"/>
      <c r="F120" s="623"/>
      <c r="G120" s="623"/>
      <c r="H120" s="623"/>
      <c r="I120" s="623"/>
      <c r="J120" s="623"/>
      <c r="K120" s="623"/>
      <c r="L120" s="623"/>
      <c r="M120" s="623"/>
      <c r="N120" s="623"/>
      <c r="O120" s="623"/>
      <c r="P120" s="623"/>
      <c r="Q120" s="57" t="str">
        <f>IF(AND(Q115="",Q116="",Q117="",Q118="",Q119=""),"",SUM(Q115:Q119))</f>
        <v/>
      </c>
      <c r="R120" s="624"/>
      <c r="S120" s="625"/>
      <c r="T120" s="27"/>
    </row>
    <row r="121" spans="1:20" ht="99.9" customHeight="1">
      <c r="A121" s="27"/>
      <c r="B121" s="615" t="s">
        <v>83</v>
      </c>
      <c r="C121" s="616"/>
      <c r="D121" s="631" t="s">
        <v>55</v>
      </c>
      <c r="E121" s="632"/>
      <c r="F121" s="632"/>
      <c r="G121" s="632"/>
      <c r="H121" s="632"/>
      <c r="I121" s="632"/>
      <c r="J121" s="632"/>
      <c r="K121" s="632"/>
      <c r="L121" s="632"/>
      <c r="M121" s="633"/>
      <c r="N121" s="626"/>
      <c r="O121" s="627"/>
      <c r="P121" s="627"/>
      <c r="Q121" s="627"/>
      <c r="R121" s="627"/>
      <c r="S121" s="628"/>
      <c r="T121" s="27"/>
    </row>
    <row r="122" spans="1:20" ht="99.9" customHeight="1" thickBot="1">
      <c r="A122" s="27"/>
      <c r="B122" s="629"/>
      <c r="C122" s="630"/>
      <c r="D122" s="634" t="s">
        <v>56</v>
      </c>
      <c r="E122" s="635"/>
      <c r="F122" s="635"/>
      <c r="G122" s="635"/>
      <c r="H122" s="635"/>
      <c r="I122" s="635"/>
      <c r="J122" s="635"/>
      <c r="K122" s="635"/>
      <c r="L122" s="635"/>
      <c r="M122" s="636"/>
      <c r="N122" s="617"/>
      <c r="O122" s="618"/>
      <c r="P122" s="618"/>
      <c r="Q122" s="618"/>
      <c r="R122" s="618"/>
      <c r="S122" s="619"/>
      <c r="T122" s="27"/>
    </row>
    <row r="123" spans="1:20" ht="12.75" customHeight="1">
      <c r="A123" s="27"/>
      <c r="B123" s="592"/>
      <c r="C123" s="593"/>
      <c r="D123" s="593"/>
      <c r="E123" s="593"/>
      <c r="F123" s="593"/>
      <c r="G123" s="593"/>
      <c r="H123" s="593"/>
      <c r="I123" s="593"/>
      <c r="J123" s="593"/>
      <c r="K123" s="593"/>
      <c r="L123" s="593"/>
      <c r="M123" s="593"/>
      <c r="N123" s="593"/>
      <c r="O123" s="593"/>
      <c r="P123" s="593"/>
      <c r="Q123" s="593"/>
      <c r="R123" s="593"/>
      <c r="S123" s="593"/>
      <c r="T123" s="27"/>
    </row>
    <row r="124" spans="1:20" ht="12.75" customHeight="1" thickBot="1">
      <c r="A124" s="27"/>
      <c r="B124" s="27"/>
      <c r="C124" s="27"/>
      <c r="D124" s="27"/>
      <c r="E124" s="27"/>
      <c r="F124" s="27"/>
      <c r="G124" s="27"/>
      <c r="H124" s="27"/>
      <c r="I124" s="27"/>
      <c r="J124" s="27"/>
      <c r="K124" s="27"/>
      <c r="L124" s="27"/>
      <c r="M124" s="27"/>
      <c r="N124" s="27"/>
      <c r="O124" s="27"/>
      <c r="P124" s="27"/>
      <c r="Q124" s="27"/>
      <c r="R124" s="27"/>
      <c r="S124" s="27"/>
      <c r="T124" s="27"/>
    </row>
    <row r="125" spans="1:20" ht="20.100000000000001" customHeight="1" thickBot="1">
      <c r="A125" s="27"/>
      <c r="B125" s="751" t="str">
        <f>B34</f>
        <v xml:space="preserve">Section 2. RFP Budget Proposal Evaluation </v>
      </c>
      <c r="C125" s="752"/>
      <c r="D125" s="752"/>
      <c r="E125" s="752"/>
      <c r="F125" s="752"/>
      <c r="G125" s="752"/>
      <c r="H125" s="752"/>
      <c r="I125" s="752"/>
      <c r="J125" s="752"/>
      <c r="K125" s="752"/>
      <c r="L125" s="752"/>
      <c r="M125" s="752"/>
      <c r="N125" s="752"/>
      <c r="O125" s="752"/>
      <c r="P125" s="752"/>
      <c r="Q125" s="752"/>
      <c r="R125" s="752"/>
      <c r="S125" s="753"/>
      <c r="T125" s="27"/>
    </row>
    <row r="126" spans="1:20" ht="12.75" customHeight="1" thickBot="1">
      <c r="A126" s="27"/>
      <c r="B126" s="27"/>
      <c r="C126" s="27"/>
      <c r="D126" s="27"/>
      <c r="E126" s="27"/>
      <c r="F126" s="27"/>
      <c r="G126" s="27"/>
      <c r="H126" s="27"/>
      <c r="I126" s="27"/>
      <c r="J126" s="27"/>
      <c r="K126" s="27"/>
      <c r="L126" s="27"/>
      <c r="M126" s="27"/>
      <c r="N126" s="27"/>
      <c r="O126" s="27"/>
      <c r="P126" s="27"/>
      <c r="Q126" s="27"/>
      <c r="R126" s="27"/>
      <c r="S126" s="27"/>
      <c r="T126" s="27"/>
    </row>
    <row r="127" spans="1:20" ht="56.25" customHeight="1" thickBot="1">
      <c r="A127" s="27"/>
      <c r="B127" s="609" t="s">
        <v>23</v>
      </c>
      <c r="C127" s="610"/>
      <c r="D127" s="656" t="s">
        <v>38</v>
      </c>
      <c r="E127" s="657"/>
      <c r="F127" s="624" t="s">
        <v>41</v>
      </c>
      <c r="G127" s="624"/>
      <c r="H127" s="624"/>
      <c r="I127" s="624"/>
      <c r="J127" s="624"/>
      <c r="K127" s="658"/>
      <c r="L127" s="47" t="s">
        <v>27</v>
      </c>
      <c r="M127" s="46" t="s">
        <v>52</v>
      </c>
      <c r="N127" s="48" t="s">
        <v>44</v>
      </c>
      <c r="O127" s="246" t="s">
        <v>42</v>
      </c>
      <c r="P127" s="60" t="s">
        <v>53</v>
      </c>
      <c r="Q127" s="46" t="s">
        <v>54</v>
      </c>
      <c r="R127" s="624" t="s">
        <v>40</v>
      </c>
      <c r="S127" s="625"/>
      <c r="T127" s="27"/>
    </row>
    <row r="128" spans="1:20" ht="99.9" customHeight="1" thickBot="1">
      <c r="A128" s="27"/>
      <c r="B128" s="587" t="str">
        <f>Legend!B109</f>
        <v>{Insert Factor}</v>
      </c>
      <c r="C128" s="588"/>
      <c r="D128" s="613" t="str">
        <f>Legend!E109</f>
        <v>{Insert Sub-Factor)</v>
      </c>
      <c r="E128" s="614"/>
      <c r="F128" s="639" t="s">
        <v>220</v>
      </c>
      <c r="G128" s="640"/>
      <c r="H128" s="640"/>
      <c r="I128" s="640"/>
      <c r="J128" s="640"/>
      <c r="K128" s="641"/>
      <c r="L128" s="49"/>
      <c r="M128" s="50"/>
      <c r="N128" s="51"/>
      <c r="O128" s="61" t="str">
        <f>IF(AND(M128&gt;1,M130&lt;=1,M131=0,M132=0),"Outstanding","Not Outstanding")</f>
        <v>Not Outstanding</v>
      </c>
      <c r="P128" s="62" t="str">
        <f>IF(O128="Outstanding","80-100","N/A")</f>
        <v>N/A</v>
      </c>
      <c r="Q128" s="137"/>
      <c r="R128" s="140" t="s">
        <v>168</v>
      </c>
      <c r="S128" s="202" t="s">
        <v>45</v>
      </c>
      <c r="T128" s="27"/>
    </row>
    <row r="129" spans="1:20" ht="107.25" customHeight="1">
      <c r="A129" s="27"/>
      <c r="B129" s="573" t="s">
        <v>17</v>
      </c>
      <c r="C129" s="575" t="str">
        <f>Legend!J109</f>
        <v>{Insert Description}</v>
      </c>
      <c r="D129" s="576"/>
      <c r="E129" s="577"/>
      <c r="F129" s="642" t="s">
        <v>221</v>
      </c>
      <c r="G129" s="643"/>
      <c r="H129" s="644"/>
      <c r="I129" s="644"/>
      <c r="J129" s="644"/>
      <c r="K129" s="644"/>
      <c r="L129" s="52"/>
      <c r="M129" s="53"/>
      <c r="N129" s="40"/>
      <c r="O129" s="63" t="str">
        <f>IF(AND(M128&gt;=1,M131=0,M132=0),"Good","Not Good")</f>
        <v>Not Good</v>
      </c>
      <c r="P129" s="64" t="str">
        <f>IF(O129="Good","60-79","N/A")</f>
        <v>N/A</v>
      </c>
      <c r="Q129" s="44"/>
      <c r="R129" s="141" t="s">
        <v>46</v>
      </c>
      <c r="S129" s="203" t="s">
        <v>47</v>
      </c>
      <c r="T129" s="27"/>
    </row>
    <row r="130" spans="1:20" ht="105.75" customHeight="1">
      <c r="A130" s="27"/>
      <c r="B130" s="574"/>
      <c r="C130" s="578"/>
      <c r="D130" s="579"/>
      <c r="E130" s="580"/>
      <c r="F130" s="642" t="s">
        <v>222</v>
      </c>
      <c r="G130" s="643"/>
      <c r="H130" s="644"/>
      <c r="I130" s="644"/>
      <c r="J130" s="644"/>
      <c r="K130" s="644"/>
      <c r="L130" s="52"/>
      <c r="M130" s="53"/>
      <c r="N130" s="40"/>
      <c r="O130" s="63" t="str">
        <f>IF(AND(M131=0,M132=0),"Acceptable","Not Acceptable")</f>
        <v>Acceptable</v>
      </c>
      <c r="P130" s="64" t="str">
        <f>IF(O130="Acceptable","40-59","N/A")</f>
        <v>40-59</v>
      </c>
      <c r="Q130" s="44"/>
      <c r="R130" s="142" t="s">
        <v>48</v>
      </c>
      <c r="S130" s="204" t="s">
        <v>49</v>
      </c>
      <c r="T130" s="27"/>
    </row>
    <row r="131" spans="1:20" ht="115.5" customHeight="1" thickBot="1">
      <c r="A131" s="27"/>
      <c r="B131" s="574"/>
      <c r="C131" s="581"/>
      <c r="D131" s="582"/>
      <c r="E131" s="583"/>
      <c r="F131" s="642" t="s">
        <v>218</v>
      </c>
      <c r="G131" s="643"/>
      <c r="H131" s="644"/>
      <c r="I131" s="644"/>
      <c r="J131" s="644"/>
      <c r="K131" s="644"/>
      <c r="L131" s="52"/>
      <c r="M131" s="53"/>
      <c r="N131" s="41"/>
      <c r="O131" s="63" t="str">
        <f>IF(OR(AND(M131&gt;=0,M132=1),AND(M131&gt;0,M132=0)),"Marginal","Not Marginal")</f>
        <v>Not Marginal</v>
      </c>
      <c r="P131" s="64" t="str">
        <f>IF(O131="Marginal","20-39","N/A")</f>
        <v>N/A</v>
      </c>
      <c r="Q131" s="44"/>
      <c r="R131" s="143" t="s">
        <v>58</v>
      </c>
      <c r="S131" s="205" t="s">
        <v>50</v>
      </c>
      <c r="T131" s="27"/>
    </row>
    <row r="132" spans="1:20" ht="109.5" customHeight="1" thickBot="1">
      <c r="A132" s="27"/>
      <c r="B132" s="230" t="s">
        <v>177</v>
      </c>
      <c r="C132" s="584" t="str">
        <f>Legend!S109</f>
        <v>{Insert Questions to Consider}</v>
      </c>
      <c r="D132" s="585"/>
      <c r="E132" s="586"/>
      <c r="F132" s="620" t="s">
        <v>219</v>
      </c>
      <c r="G132" s="621"/>
      <c r="H132" s="622"/>
      <c r="I132" s="622"/>
      <c r="J132" s="622"/>
      <c r="K132" s="622"/>
      <c r="L132" s="54"/>
      <c r="M132" s="55"/>
      <c r="N132" s="56"/>
      <c r="O132" s="65" t="str">
        <f>IF(AND(M132&gt;=1),"Unacceptable","Not Unacceptable")</f>
        <v>Not Unacceptable</v>
      </c>
      <c r="P132" s="66" t="str">
        <f>IF(O132="Unacceptable","0-19","N/A")</f>
        <v>N/A</v>
      </c>
      <c r="Q132" s="45"/>
      <c r="R132" s="144" t="s">
        <v>51</v>
      </c>
      <c r="S132" s="206" t="s">
        <v>152</v>
      </c>
      <c r="T132" s="27"/>
    </row>
    <row r="133" spans="1:20" ht="20.100000000000001" customHeight="1" thickBot="1">
      <c r="A133" s="27"/>
      <c r="B133" s="592" t="s">
        <v>43</v>
      </c>
      <c r="C133" s="623"/>
      <c r="D133" s="623"/>
      <c r="E133" s="623"/>
      <c r="F133" s="623"/>
      <c r="G133" s="623"/>
      <c r="H133" s="623"/>
      <c r="I133" s="623"/>
      <c r="J133" s="623"/>
      <c r="K133" s="623"/>
      <c r="L133" s="623"/>
      <c r="M133" s="623"/>
      <c r="N133" s="623"/>
      <c r="O133" s="623"/>
      <c r="P133" s="623"/>
      <c r="Q133" s="57" t="str">
        <f>IF(AND(Q128="",Q129="",Q130="",Q131="",Q132=""),"",SUM(Q128:Q132))</f>
        <v/>
      </c>
      <c r="R133" s="624"/>
      <c r="S133" s="625"/>
      <c r="T133" s="27"/>
    </row>
    <row r="134" spans="1:20" ht="99.9" customHeight="1">
      <c r="A134" s="27"/>
      <c r="B134" s="615" t="s">
        <v>83</v>
      </c>
      <c r="C134" s="616"/>
      <c r="D134" s="631" t="s">
        <v>55</v>
      </c>
      <c r="E134" s="632"/>
      <c r="F134" s="632"/>
      <c r="G134" s="632"/>
      <c r="H134" s="632"/>
      <c r="I134" s="632"/>
      <c r="J134" s="632"/>
      <c r="K134" s="632"/>
      <c r="L134" s="632"/>
      <c r="M134" s="633"/>
      <c r="N134" s="626"/>
      <c r="O134" s="627"/>
      <c r="P134" s="627"/>
      <c r="Q134" s="627"/>
      <c r="R134" s="627"/>
      <c r="S134" s="628"/>
      <c r="T134" s="27"/>
    </row>
    <row r="135" spans="1:20" ht="99.9" customHeight="1" thickBot="1">
      <c r="A135" s="27"/>
      <c r="B135" s="629"/>
      <c r="C135" s="630"/>
      <c r="D135" s="634" t="s">
        <v>56</v>
      </c>
      <c r="E135" s="635"/>
      <c r="F135" s="635"/>
      <c r="G135" s="635"/>
      <c r="H135" s="635"/>
      <c r="I135" s="635"/>
      <c r="J135" s="635"/>
      <c r="K135" s="635"/>
      <c r="L135" s="635"/>
      <c r="M135" s="636"/>
      <c r="N135" s="617"/>
      <c r="O135" s="618"/>
      <c r="P135" s="618"/>
      <c r="Q135" s="618"/>
      <c r="R135" s="618"/>
      <c r="S135" s="619"/>
      <c r="T135" s="27"/>
    </row>
    <row r="136" spans="1:20" ht="12.75" customHeight="1">
      <c r="A136" s="27"/>
      <c r="B136" s="592"/>
      <c r="C136" s="593"/>
      <c r="D136" s="593"/>
      <c r="E136" s="593"/>
      <c r="F136" s="593"/>
      <c r="G136" s="593"/>
      <c r="H136" s="593"/>
      <c r="I136" s="593"/>
      <c r="J136" s="593"/>
      <c r="K136" s="593"/>
      <c r="L136" s="593"/>
      <c r="M136" s="593"/>
      <c r="N136" s="593"/>
      <c r="O136" s="593"/>
      <c r="P136" s="593"/>
      <c r="Q136" s="593"/>
      <c r="R136" s="593"/>
      <c r="S136" s="593"/>
      <c r="T136" s="27"/>
    </row>
    <row r="137" spans="1:20" ht="12.75" customHeight="1" thickBot="1">
      <c r="A137" s="27"/>
      <c r="B137" s="27"/>
      <c r="C137" s="27"/>
      <c r="D137" s="27"/>
      <c r="E137" s="27"/>
      <c r="F137" s="27"/>
      <c r="G137" s="27"/>
      <c r="H137" s="27"/>
      <c r="I137" s="27"/>
      <c r="J137" s="27"/>
      <c r="K137" s="27"/>
      <c r="L137" s="27"/>
      <c r="M137" s="27"/>
      <c r="N137" s="27"/>
      <c r="O137" s="27"/>
      <c r="P137" s="27"/>
      <c r="Q137" s="27"/>
      <c r="R137" s="27"/>
      <c r="S137" s="27"/>
      <c r="T137" s="27"/>
    </row>
    <row r="138" spans="1:20" ht="20.100000000000001" customHeight="1" thickBot="1">
      <c r="A138" s="27"/>
      <c r="B138" s="751" t="str">
        <f>B34</f>
        <v xml:space="preserve">Section 2. RFP Budget Proposal Evaluation </v>
      </c>
      <c r="C138" s="752"/>
      <c r="D138" s="752"/>
      <c r="E138" s="752"/>
      <c r="F138" s="752"/>
      <c r="G138" s="752"/>
      <c r="H138" s="752"/>
      <c r="I138" s="752"/>
      <c r="J138" s="752"/>
      <c r="K138" s="752"/>
      <c r="L138" s="752"/>
      <c r="M138" s="752"/>
      <c r="N138" s="752"/>
      <c r="O138" s="752"/>
      <c r="P138" s="752"/>
      <c r="Q138" s="752"/>
      <c r="R138" s="752"/>
      <c r="S138" s="753"/>
      <c r="T138" s="27"/>
    </row>
    <row r="139" spans="1:20" ht="12.75" customHeight="1" thickBot="1">
      <c r="A139" s="27"/>
      <c r="B139" s="27"/>
      <c r="C139" s="27"/>
      <c r="D139" s="27"/>
      <c r="E139" s="27"/>
      <c r="F139" s="27"/>
      <c r="G139" s="27"/>
      <c r="H139" s="27"/>
      <c r="I139" s="27"/>
      <c r="J139" s="27"/>
      <c r="K139" s="27"/>
      <c r="L139" s="27"/>
      <c r="M139" s="27"/>
      <c r="N139" s="27"/>
      <c r="O139" s="27"/>
      <c r="P139" s="27"/>
      <c r="Q139" s="27"/>
      <c r="R139" s="27"/>
      <c r="S139" s="27"/>
      <c r="T139" s="27"/>
    </row>
    <row r="140" spans="1:20" ht="52.5" customHeight="1" thickBot="1">
      <c r="A140" s="27"/>
      <c r="B140" s="609" t="s">
        <v>23</v>
      </c>
      <c r="C140" s="610"/>
      <c r="D140" s="656" t="s">
        <v>38</v>
      </c>
      <c r="E140" s="657"/>
      <c r="F140" s="624" t="s">
        <v>41</v>
      </c>
      <c r="G140" s="624"/>
      <c r="H140" s="624"/>
      <c r="I140" s="624"/>
      <c r="J140" s="624"/>
      <c r="K140" s="658"/>
      <c r="L140" s="47" t="s">
        <v>27</v>
      </c>
      <c r="M140" s="46" t="s">
        <v>52</v>
      </c>
      <c r="N140" s="48" t="s">
        <v>44</v>
      </c>
      <c r="O140" s="246" t="s">
        <v>42</v>
      </c>
      <c r="P140" s="60" t="s">
        <v>53</v>
      </c>
      <c r="Q140" s="46" t="s">
        <v>54</v>
      </c>
      <c r="R140" s="624" t="s">
        <v>40</v>
      </c>
      <c r="S140" s="625"/>
      <c r="T140" s="27"/>
    </row>
    <row r="141" spans="1:20" ht="99.9" customHeight="1" thickBot="1">
      <c r="A141" s="27"/>
      <c r="B141" s="587" t="str">
        <f>Legend!B110</f>
        <v>{Insert Factor}</v>
      </c>
      <c r="C141" s="588"/>
      <c r="D141" s="613" t="str">
        <f>Legend!E110</f>
        <v>{Insert Sub-Factor)</v>
      </c>
      <c r="E141" s="614"/>
      <c r="F141" s="639" t="s">
        <v>220</v>
      </c>
      <c r="G141" s="640"/>
      <c r="H141" s="640"/>
      <c r="I141" s="640"/>
      <c r="J141" s="640"/>
      <c r="K141" s="641"/>
      <c r="L141" s="49"/>
      <c r="M141" s="50"/>
      <c r="N141" s="51"/>
      <c r="O141" s="61" t="str">
        <f>IF(AND(M141&gt;1,M143&lt;=1,M144=0,M145=0),"Outstanding","Not Outstanding")</f>
        <v>Not Outstanding</v>
      </c>
      <c r="P141" s="62" t="str">
        <f>IF(O141="Outstanding","80-100","N/A")</f>
        <v>N/A</v>
      </c>
      <c r="Q141" s="137"/>
      <c r="R141" s="140" t="s">
        <v>168</v>
      </c>
      <c r="S141" s="202" t="s">
        <v>45</v>
      </c>
      <c r="T141" s="27"/>
    </row>
    <row r="142" spans="1:20" ht="99.9" customHeight="1">
      <c r="A142" s="27"/>
      <c r="B142" s="573" t="s">
        <v>17</v>
      </c>
      <c r="C142" s="575" t="str">
        <f>Legend!J110</f>
        <v>{Insert Description}</v>
      </c>
      <c r="D142" s="576"/>
      <c r="E142" s="577"/>
      <c r="F142" s="642" t="s">
        <v>221</v>
      </c>
      <c r="G142" s="643"/>
      <c r="H142" s="644"/>
      <c r="I142" s="644"/>
      <c r="J142" s="644"/>
      <c r="K142" s="644"/>
      <c r="L142" s="52"/>
      <c r="M142" s="53"/>
      <c r="N142" s="40"/>
      <c r="O142" s="63" t="str">
        <f>IF(AND(M141&gt;=1,M144=0,M145=0),"Good","Not Good")</f>
        <v>Not Good</v>
      </c>
      <c r="P142" s="64" t="str">
        <f>IF(O142="Good","60-79","N/A")</f>
        <v>N/A</v>
      </c>
      <c r="Q142" s="44"/>
      <c r="R142" s="141" t="s">
        <v>46</v>
      </c>
      <c r="S142" s="203" t="s">
        <v>47</v>
      </c>
      <c r="T142" s="27"/>
    </row>
    <row r="143" spans="1:20" ht="99.9" customHeight="1">
      <c r="A143" s="27"/>
      <c r="B143" s="574"/>
      <c r="C143" s="578"/>
      <c r="D143" s="579"/>
      <c r="E143" s="580"/>
      <c r="F143" s="642" t="s">
        <v>222</v>
      </c>
      <c r="G143" s="643"/>
      <c r="H143" s="644"/>
      <c r="I143" s="644"/>
      <c r="J143" s="644"/>
      <c r="K143" s="644"/>
      <c r="L143" s="52"/>
      <c r="M143" s="53"/>
      <c r="N143" s="40"/>
      <c r="O143" s="63" t="str">
        <f>IF(AND(M144=0,M145=0),"Acceptable","Not Acceptable")</f>
        <v>Acceptable</v>
      </c>
      <c r="P143" s="64" t="str">
        <f>IF(O143="Acceptable","40-59","N/A")</f>
        <v>40-59</v>
      </c>
      <c r="Q143" s="44"/>
      <c r="R143" s="142" t="s">
        <v>48</v>
      </c>
      <c r="S143" s="204" t="s">
        <v>49</v>
      </c>
      <c r="T143" s="27"/>
    </row>
    <row r="144" spans="1:20" ht="99.9" customHeight="1" thickBot="1">
      <c r="A144" s="27"/>
      <c r="B144" s="574"/>
      <c r="C144" s="581"/>
      <c r="D144" s="582"/>
      <c r="E144" s="583"/>
      <c r="F144" s="642" t="s">
        <v>218</v>
      </c>
      <c r="G144" s="643"/>
      <c r="H144" s="644"/>
      <c r="I144" s="644"/>
      <c r="J144" s="644"/>
      <c r="K144" s="644"/>
      <c r="L144" s="52"/>
      <c r="M144" s="53"/>
      <c r="N144" s="41"/>
      <c r="O144" s="63" t="str">
        <f>IF(OR(AND(M144&gt;=0,M145=1),AND(M144&gt;0,M145=0)),"Marginal","Not Marginal")</f>
        <v>Not Marginal</v>
      </c>
      <c r="P144" s="64" t="str">
        <f>IF(O144="Marginal","20-39","N/A")</f>
        <v>N/A</v>
      </c>
      <c r="Q144" s="44"/>
      <c r="R144" s="143" t="s">
        <v>58</v>
      </c>
      <c r="S144" s="205" t="s">
        <v>50</v>
      </c>
      <c r="T144" s="27"/>
    </row>
    <row r="145" spans="1:20" ht="99.9" customHeight="1" thickBot="1">
      <c r="A145" s="27"/>
      <c r="B145" s="230" t="s">
        <v>177</v>
      </c>
      <c r="C145" s="584" t="str">
        <f>Legend!S110</f>
        <v>{Insert Questions to Consider}</v>
      </c>
      <c r="D145" s="585"/>
      <c r="E145" s="586"/>
      <c r="F145" s="620" t="s">
        <v>219</v>
      </c>
      <c r="G145" s="621"/>
      <c r="H145" s="622"/>
      <c r="I145" s="622"/>
      <c r="J145" s="622"/>
      <c r="K145" s="622"/>
      <c r="L145" s="54"/>
      <c r="M145" s="55"/>
      <c r="N145" s="56"/>
      <c r="O145" s="65" t="str">
        <f>IF(AND(M145&gt;=1),"Unacceptable","Not Unacceptable")</f>
        <v>Not Unacceptable</v>
      </c>
      <c r="P145" s="66" t="str">
        <f>IF(O145="Unacceptable","0-19","N/A")</f>
        <v>N/A</v>
      </c>
      <c r="Q145" s="45"/>
      <c r="R145" s="144" t="s">
        <v>51</v>
      </c>
      <c r="S145" s="206" t="s">
        <v>152</v>
      </c>
      <c r="T145" s="27"/>
    </row>
    <row r="146" spans="1:20" ht="20.100000000000001" customHeight="1" thickBot="1">
      <c r="A146" s="27"/>
      <c r="B146" s="592" t="s">
        <v>43</v>
      </c>
      <c r="C146" s="623"/>
      <c r="D146" s="623"/>
      <c r="E146" s="623"/>
      <c r="F146" s="623"/>
      <c r="G146" s="623"/>
      <c r="H146" s="623"/>
      <c r="I146" s="623"/>
      <c r="J146" s="623"/>
      <c r="K146" s="623"/>
      <c r="L146" s="623"/>
      <c r="M146" s="623"/>
      <c r="N146" s="623"/>
      <c r="O146" s="623"/>
      <c r="P146" s="623"/>
      <c r="Q146" s="57" t="str">
        <f>IF(AND(Q141="",Q142="",Q143="",Q144="",Q145=""),"",SUM(Q141:Q145))</f>
        <v/>
      </c>
      <c r="R146" s="624"/>
      <c r="S146" s="625"/>
      <c r="T146" s="27"/>
    </row>
    <row r="147" spans="1:20" ht="99.9" customHeight="1">
      <c r="A147" s="27"/>
      <c r="B147" s="615" t="s">
        <v>83</v>
      </c>
      <c r="C147" s="616"/>
      <c r="D147" s="631" t="s">
        <v>55</v>
      </c>
      <c r="E147" s="632"/>
      <c r="F147" s="632"/>
      <c r="G147" s="632"/>
      <c r="H147" s="632"/>
      <c r="I147" s="632"/>
      <c r="J147" s="632"/>
      <c r="K147" s="632"/>
      <c r="L147" s="632"/>
      <c r="M147" s="633"/>
      <c r="N147" s="626"/>
      <c r="O147" s="627"/>
      <c r="P147" s="627"/>
      <c r="Q147" s="627"/>
      <c r="R147" s="627"/>
      <c r="S147" s="628"/>
      <c r="T147" s="27"/>
    </row>
    <row r="148" spans="1:20" ht="99.9" customHeight="1" thickBot="1">
      <c r="A148" s="27"/>
      <c r="B148" s="629"/>
      <c r="C148" s="630"/>
      <c r="D148" s="634" t="s">
        <v>56</v>
      </c>
      <c r="E148" s="635"/>
      <c r="F148" s="635"/>
      <c r="G148" s="635"/>
      <c r="H148" s="635"/>
      <c r="I148" s="635"/>
      <c r="J148" s="635"/>
      <c r="K148" s="635"/>
      <c r="L148" s="635"/>
      <c r="M148" s="636"/>
      <c r="N148" s="617"/>
      <c r="O148" s="618"/>
      <c r="P148" s="618"/>
      <c r="Q148" s="618"/>
      <c r="R148" s="618"/>
      <c r="S148" s="619"/>
      <c r="T148" s="27"/>
    </row>
    <row r="149" spans="1:20" ht="12.75" customHeight="1">
      <c r="A149" s="27"/>
      <c r="B149" s="592"/>
      <c r="C149" s="593"/>
      <c r="D149" s="593"/>
      <c r="E149" s="593"/>
      <c r="F149" s="593"/>
      <c r="G149" s="593"/>
      <c r="H149" s="593"/>
      <c r="I149" s="593"/>
      <c r="J149" s="593"/>
      <c r="K149" s="593"/>
      <c r="L149" s="593"/>
      <c r="M149" s="593"/>
      <c r="N149" s="593"/>
      <c r="O149" s="593"/>
      <c r="P149" s="593"/>
      <c r="Q149" s="593"/>
      <c r="R149" s="593"/>
      <c r="S149" s="593"/>
      <c r="T149" s="27"/>
    </row>
    <row r="150" spans="1:20" ht="12.75" customHeight="1" thickBot="1">
      <c r="A150" s="27"/>
      <c r="B150" s="27"/>
      <c r="C150" s="27"/>
      <c r="D150" s="27"/>
      <c r="E150" s="27"/>
      <c r="F150" s="27"/>
      <c r="G150" s="27"/>
      <c r="H150" s="27"/>
      <c r="I150" s="27"/>
      <c r="J150" s="27"/>
      <c r="K150" s="27"/>
      <c r="L150" s="27"/>
      <c r="M150" s="27"/>
      <c r="N150" s="27"/>
      <c r="O150" s="27"/>
      <c r="P150" s="27"/>
      <c r="Q150" s="27"/>
      <c r="R150" s="27"/>
      <c r="S150" s="27"/>
      <c r="T150" s="27"/>
    </row>
    <row r="151" spans="1:20" ht="20.100000000000001" customHeight="1" thickBot="1">
      <c r="A151" s="27"/>
      <c r="B151" s="751" t="str">
        <f>B34</f>
        <v xml:space="preserve">Section 2. RFP Budget Proposal Evaluation </v>
      </c>
      <c r="C151" s="752"/>
      <c r="D151" s="752"/>
      <c r="E151" s="752"/>
      <c r="F151" s="752"/>
      <c r="G151" s="752"/>
      <c r="H151" s="752"/>
      <c r="I151" s="752"/>
      <c r="J151" s="752"/>
      <c r="K151" s="752"/>
      <c r="L151" s="752"/>
      <c r="M151" s="752"/>
      <c r="N151" s="752"/>
      <c r="O151" s="752"/>
      <c r="P151" s="752"/>
      <c r="Q151" s="752"/>
      <c r="R151" s="752"/>
      <c r="S151" s="753"/>
      <c r="T151" s="27"/>
    </row>
    <row r="152" spans="1:20" ht="12.75" customHeight="1" thickBot="1">
      <c r="A152" s="27"/>
      <c r="B152" s="27"/>
      <c r="C152" s="27"/>
      <c r="D152" s="27"/>
      <c r="E152" s="27"/>
      <c r="F152" s="27"/>
      <c r="G152" s="27"/>
      <c r="H152" s="27"/>
      <c r="I152" s="27"/>
      <c r="J152" s="27"/>
      <c r="K152" s="27"/>
      <c r="L152" s="27"/>
      <c r="M152" s="27"/>
      <c r="N152" s="27"/>
      <c r="O152" s="27"/>
      <c r="P152" s="27"/>
      <c r="Q152" s="27"/>
      <c r="R152" s="27"/>
      <c r="S152" s="27"/>
      <c r="T152" s="27"/>
    </row>
    <row r="153" spans="1:20" ht="51" customHeight="1" thickBot="1">
      <c r="A153" s="27"/>
      <c r="B153" s="609" t="s">
        <v>23</v>
      </c>
      <c r="C153" s="610"/>
      <c r="D153" s="656" t="s">
        <v>38</v>
      </c>
      <c r="E153" s="657"/>
      <c r="F153" s="624" t="s">
        <v>41</v>
      </c>
      <c r="G153" s="624"/>
      <c r="H153" s="624"/>
      <c r="I153" s="624"/>
      <c r="J153" s="624"/>
      <c r="K153" s="658"/>
      <c r="L153" s="47" t="s">
        <v>27</v>
      </c>
      <c r="M153" s="46" t="s">
        <v>52</v>
      </c>
      <c r="N153" s="48" t="s">
        <v>44</v>
      </c>
      <c r="O153" s="246" t="s">
        <v>42</v>
      </c>
      <c r="P153" s="60" t="s">
        <v>53</v>
      </c>
      <c r="Q153" s="46" t="s">
        <v>54</v>
      </c>
      <c r="R153" s="624" t="s">
        <v>40</v>
      </c>
      <c r="S153" s="625"/>
      <c r="T153" s="27"/>
    </row>
    <row r="154" spans="1:20" ht="99.9" customHeight="1" thickBot="1">
      <c r="A154" s="27"/>
      <c r="B154" s="587" t="str">
        <f>Legend!B111</f>
        <v>{Insert Factor}</v>
      </c>
      <c r="C154" s="588"/>
      <c r="D154" s="613" t="str">
        <f>Legend!E111</f>
        <v>{Insert Sub-Factor)</v>
      </c>
      <c r="E154" s="614"/>
      <c r="F154" s="639" t="s">
        <v>220</v>
      </c>
      <c r="G154" s="640"/>
      <c r="H154" s="640"/>
      <c r="I154" s="640"/>
      <c r="J154" s="640"/>
      <c r="K154" s="641"/>
      <c r="L154" s="49"/>
      <c r="M154" s="50"/>
      <c r="N154" s="51"/>
      <c r="O154" s="61" t="str">
        <f>IF(AND(M154&gt;1,M156&lt;=1,M157=0,M158=0),"Outstanding","Not Outstanding")</f>
        <v>Not Outstanding</v>
      </c>
      <c r="P154" s="62" t="str">
        <f>IF(O154="Outstanding","80-100","N/A")</f>
        <v>N/A</v>
      </c>
      <c r="Q154" s="137"/>
      <c r="R154" s="140" t="s">
        <v>168</v>
      </c>
      <c r="S154" s="67" t="s">
        <v>45</v>
      </c>
      <c r="T154" s="27"/>
    </row>
    <row r="155" spans="1:20" ht="99.9" customHeight="1">
      <c r="A155" s="27"/>
      <c r="B155" s="573" t="s">
        <v>17</v>
      </c>
      <c r="C155" s="575" t="str">
        <f>Legend!J111</f>
        <v>{Insert Description}</v>
      </c>
      <c r="D155" s="576"/>
      <c r="E155" s="577"/>
      <c r="F155" s="642" t="s">
        <v>221</v>
      </c>
      <c r="G155" s="643"/>
      <c r="H155" s="644"/>
      <c r="I155" s="644"/>
      <c r="J155" s="644"/>
      <c r="K155" s="644"/>
      <c r="L155" s="52"/>
      <c r="M155" s="53"/>
      <c r="N155" s="40"/>
      <c r="O155" s="63" t="str">
        <f>IF(AND(M154&gt;=1,M157=0,M158=0),"Good","Not Good")</f>
        <v>Not Good</v>
      </c>
      <c r="P155" s="64" t="str">
        <f>IF(O155="Good","60-79","N/A")</f>
        <v>N/A</v>
      </c>
      <c r="Q155" s="44"/>
      <c r="R155" s="141" t="s">
        <v>46</v>
      </c>
      <c r="S155" s="17" t="s">
        <v>47</v>
      </c>
      <c r="T155" s="27"/>
    </row>
    <row r="156" spans="1:20" ht="99.9" customHeight="1">
      <c r="A156" s="27"/>
      <c r="B156" s="574"/>
      <c r="C156" s="578"/>
      <c r="D156" s="579"/>
      <c r="E156" s="580"/>
      <c r="F156" s="642" t="s">
        <v>222</v>
      </c>
      <c r="G156" s="643"/>
      <c r="H156" s="644"/>
      <c r="I156" s="644"/>
      <c r="J156" s="644"/>
      <c r="K156" s="644"/>
      <c r="L156" s="52"/>
      <c r="M156" s="53"/>
      <c r="N156" s="40"/>
      <c r="O156" s="63" t="str">
        <f>IF(AND(M157=0,M158=0),"Acceptable","Not Acceptable")</f>
        <v>Acceptable</v>
      </c>
      <c r="P156" s="64" t="str">
        <f>IF(O156="Acceptable","40-59","N/A")</f>
        <v>40-59</v>
      </c>
      <c r="Q156" s="44"/>
      <c r="R156" s="142" t="s">
        <v>48</v>
      </c>
      <c r="S156" s="18" t="s">
        <v>49</v>
      </c>
      <c r="T156" s="27"/>
    </row>
    <row r="157" spans="1:20" ht="99.9" customHeight="1" thickBot="1">
      <c r="A157" s="27"/>
      <c r="B157" s="574"/>
      <c r="C157" s="581"/>
      <c r="D157" s="582"/>
      <c r="E157" s="583"/>
      <c r="F157" s="642" t="s">
        <v>218</v>
      </c>
      <c r="G157" s="643"/>
      <c r="H157" s="644"/>
      <c r="I157" s="644"/>
      <c r="J157" s="644"/>
      <c r="K157" s="644"/>
      <c r="L157" s="52"/>
      <c r="M157" s="53"/>
      <c r="N157" s="41"/>
      <c r="O157" s="63" t="str">
        <f>IF(OR(AND(M157&gt;=0,M158=1),AND(M157&gt;0,M158=0)),"Marginal","Not Marginal")</f>
        <v>Not Marginal</v>
      </c>
      <c r="P157" s="64" t="str">
        <f>IF(O157="Marginal","20-39","N/A")</f>
        <v>N/A</v>
      </c>
      <c r="Q157" s="44"/>
      <c r="R157" s="143" t="s">
        <v>58</v>
      </c>
      <c r="S157" s="19" t="s">
        <v>50</v>
      </c>
      <c r="T157" s="27"/>
    </row>
    <row r="158" spans="1:20" ht="99.9" customHeight="1" thickBot="1">
      <c r="A158" s="27"/>
      <c r="B158" s="230" t="s">
        <v>177</v>
      </c>
      <c r="C158" s="584" t="str">
        <f>Legend!S111</f>
        <v>{Insert Questions to Consider}</v>
      </c>
      <c r="D158" s="585"/>
      <c r="E158" s="586"/>
      <c r="F158" s="620" t="s">
        <v>219</v>
      </c>
      <c r="G158" s="621"/>
      <c r="H158" s="622"/>
      <c r="I158" s="622"/>
      <c r="J158" s="622"/>
      <c r="K158" s="622"/>
      <c r="L158" s="54"/>
      <c r="M158" s="55"/>
      <c r="N158" s="56"/>
      <c r="O158" s="65" t="str">
        <f>IF(AND(M158&gt;=1),"Unacceptable","Not Unacceptable")</f>
        <v>Not Unacceptable</v>
      </c>
      <c r="P158" s="66" t="str">
        <f>IF(O158="Unacceptable","0-19","N/A")</f>
        <v>N/A</v>
      </c>
      <c r="Q158" s="45"/>
      <c r="R158" s="144" t="s">
        <v>51</v>
      </c>
      <c r="S158" s="68" t="s">
        <v>152</v>
      </c>
      <c r="T158" s="27"/>
    </row>
    <row r="159" spans="1:20" ht="20.100000000000001" customHeight="1" thickBot="1">
      <c r="A159" s="27"/>
      <c r="B159" s="592" t="s">
        <v>43</v>
      </c>
      <c r="C159" s="623"/>
      <c r="D159" s="623"/>
      <c r="E159" s="623"/>
      <c r="F159" s="623"/>
      <c r="G159" s="623"/>
      <c r="H159" s="623"/>
      <c r="I159" s="623"/>
      <c r="J159" s="623"/>
      <c r="K159" s="623"/>
      <c r="L159" s="623"/>
      <c r="M159" s="623"/>
      <c r="N159" s="623"/>
      <c r="O159" s="623"/>
      <c r="P159" s="623"/>
      <c r="Q159" s="57" t="str">
        <f>IF(AND(Q154="",Q155="",Q156="",Q157="",Q158=""),"",SUM(Q154:Q158))</f>
        <v/>
      </c>
      <c r="R159" s="624"/>
      <c r="S159" s="625"/>
      <c r="T159" s="27"/>
    </row>
    <row r="160" spans="1:20" ht="99.9" customHeight="1">
      <c r="A160" s="27"/>
      <c r="B160" s="615" t="s">
        <v>83</v>
      </c>
      <c r="C160" s="616"/>
      <c r="D160" s="631" t="s">
        <v>55</v>
      </c>
      <c r="E160" s="632"/>
      <c r="F160" s="632"/>
      <c r="G160" s="632"/>
      <c r="H160" s="632"/>
      <c r="I160" s="632"/>
      <c r="J160" s="632"/>
      <c r="K160" s="632"/>
      <c r="L160" s="632"/>
      <c r="M160" s="633"/>
      <c r="N160" s="626"/>
      <c r="O160" s="627"/>
      <c r="P160" s="627"/>
      <c r="Q160" s="627"/>
      <c r="R160" s="627"/>
      <c r="S160" s="628"/>
      <c r="T160" s="27"/>
    </row>
    <row r="161" spans="1:20" ht="99.9" customHeight="1" thickBot="1">
      <c r="A161" s="27"/>
      <c r="B161" s="629"/>
      <c r="C161" s="630"/>
      <c r="D161" s="634" t="s">
        <v>56</v>
      </c>
      <c r="E161" s="635"/>
      <c r="F161" s="635"/>
      <c r="G161" s="635"/>
      <c r="H161" s="635"/>
      <c r="I161" s="635"/>
      <c r="J161" s="635"/>
      <c r="K161" s="635"/>
      <c r="L161" s="635"/>
      <c r="M161" s="636"/>
      <c r="N161" s="617"/>
      <c r="O161" s="618"/>
      <c r="P161" s="618"/>
      <c r="Q161" s="618"/>
      <c r="R161" s="618"/>
      <c r="S161" s="619"/>
      <c r="T161" s="27"/>
    </row>
    <row r="162" spans="1:20" ht="12.75" customHeight="1">
      <c r="A162" s="27"/>
      <c r="B162" s="592"/>
      <c r="C162" s="593"/>
      <c r="D162" s="593"/>
      <c r="E162" s="593"/>
      <c r="F162" s="593"/>
      <c r="G162" s="593"/>
      <c r="H162" s="593"/>
      <c r="I162" s="593"/>
      <c r="J162" s="593"/>
      <c r="K162" s="593"/>
      <c r="L162" s="593"/>
      <c r="M162" s="593"/>
      <c r="N162" s="593"/>
      <c r="O162" s="593"/>
      <c r="P162" s="593"/>
      <c r="Q162" s="593"/>
      <c r="R162" s="593"/>
      <c r="S162" s="593"/>
      <c r="T162" s="27"/>
    </row>
    <row r="163" spans="1:20" ht="12.75" customHeight="1" thickBot="1">
      <c r="A163" s="27"/>
      <c r="B163" s="27"/>
      <c r="C163" s="27"/>
      <c r="D163" s="27"/>
      <c r="E163" s="27"/>
      <c r="F163" s="27"/>
      <c r="G163" s="27"/>
      <c r="H163" s="27"/>
      <c r="I163" s="27"/>
      <c r="J163" s="27"/>
      <c r="K163" s="27"/>
      <c r="L163" s="27"/>
      <c r="M163" s="27"/>
      <c r="N163" s="27"/>
      <c r="O163" s="27"/>
      <c r="P163" s="27"/>
      <c r="Q163" s="27"/>
      <c r="R163" s="27"/>
      <c r="S163" s="27"/>
      <c r="T163" s="27"/>
    </row>
    <row r="164" spans="1:20" ht="20.100000000000001" customHeight="1" thickBot="1">
      <c r="A164" s="27"/>
      <c r="B164" s="751" t="str">
        <f>B34</f>
        <v xml:space="preserve">Section 2. RFP Budget Proposal Evaluation </v>
      </c>
      <c r="C164" s="752"/>
      <c r="D164" s="752"/>
      <c r="E164" s="752"/>
      <c r="F164" s="752"/>
      <c r="G164" s="752"/>
      <c r="H164" s="752"/>
      <c r="I164" s="752"/>
      <c r="J164" s="752"/>
      <c r="K164" s="752"/>
      <c r="L164" s="752"/>
      <c r="M164" s="752"/>
      <c r="N164" s="752"/>
      <c r="O164" s="752"/>
      <c r="P164" s="752"/>
      <c r="Q164" s="752"/>
      <c r="R164" s="752"/>
      <c r="S164" s="753"/>
      <c r="T164" s="27"/>
    </row>
    <row r="165" spans="1:20" ht="12.75" customHeight="1" thickBot="1">
      <c r="A165" s="27"/>
      <c r="B165" s="27"/>
      <c r="C165" s="27"/>
      <c r="D165" s="27"/>
      <c r="E165" s="27"/>
      <c r="F165" s="27"/>
      <c r="G165" s="27"/>
      <c r="H165" s="27"/>
      <c r="I165" s="27"/>
      <c r="J165" s="27"/>
      <c r="K165" s="27"/>
      <c r="L165" s="27"/>
      <c r="M165" s="27"/>
      <c r="N165" s="27"/>
      <c r="O165" s="27"/>
      <c r="P165" s="27"/>
      <c r="Q165" s="27"/>
      <c r="R165" s="27"/>
      <c r="S165" s="27"/>
      <c r="T165" s="27"/>
    </row>
    <row r="166" spans="1:20" ht="53.25" customHeight="1" thickBot="1">
      <c r="A166" s="27"/>
      <c r="B166" s="609" t="s">
        <v>23</v>
      </c>
      <c r="C166" s="610"/>
      <c r="D166" s="611" t="s">
        <v>38</v>
      </c>
      <c r="E166" s="612"/>
      <c r="F166" s="624" t="s">
        <v>41</v>
      </c>
      <c r="G166" s="624"/>
      <c r="H166" s="624"/>
      <c r="I166" s="624"/>
      <c r="J166" s="624"/>
      <c r="K166" s="658"/>
      <c r="L166" s="47" t="s">
        <v>27</v>
      </c>
      <c r="M166" s="46" t="s">
        <v>52</v>
      </c>
      <c r="N166" s="48" t="s">
        <v>44</v>
      </c>
      <c r="O166" s="246" t="s">
        <v>42</v>
      </c>
      <c r="P166" s="60" t="s">
        <v>53</v>
      </c>
      <c r="Q166" s="46" t="s">
        <v>54</v>
      </c>
      <c r="R166" s="624" t="s">
        <v>40</v>
      </c>
      <c r="S166" s="625"/>
      <c r="T166" s="27"/>
    </row>
    <row r="167" spans="1:20" ht="99.9" customHeight="1" thickBot="1">
      <c r="A167" s="27"/>
      <c r="B167" s="587" t="str">
        <f>Legend!B112</f>
        <v>{Insert Factor}</v>
      </c>
      <c r="C167" s="588"/>
      <c r="D167" s="613" t="str">
        <f>Legend!E112</f>
        <v>{Insert Sub-Factor)</v>
      </c>
      <c r="E167" s="614"/>
      <c r="F167" s="639" t="s">
        <v>220</v>
      </c>
      <c r="G167" s="640"/>
      <c r="H167" s="640"/>
      <c r="I167" s="640"/>
      <c r="J167" s="640"/>
      <c r="K167" s="641"/>
      <c r="L167" s="49"/>
      <c r="M167" s="50"/>
      <c r="N167" s="51"/>
      <c r="O167" s="61" t="str">
        <f>IF(AND(M167&gt;1,M169&lt;=1,M170=0,M171=0),"Outstanding","Not Outstanding")</f>
        <v>Not Outstanding</v>
      </c>
      <c r="P167" s="62" t="str">
        <f>IF(O167="Outstanding","80-100","N/A")</f>
        <v>N/A</v>
      </c>
      <c r="Q167" s="137"/>
      <c r="R167" s="140" t="s">
        <v>168</v>
      </c>
      <c r="S167" s="67" t="s">
        <v>45</v>
      </c>
      <c r="T167" s="27"/>
    </row>
    <row r="168" spans="1:20" ht="99.9" customHeight="1">
      <c r="A168" s="27"/>
      <c r="B168" s="573" t="s">
        <v>17</v>
      </c>
      <c r="C168" s="575" t="str">
        <f>Legend!J112</f>
        <v>{Insert Description}</v>
      </c>
      <c r="D168" s="576"/>
      <c r="E168" s="577"/>
      <c r="F168" s="642" t="s">
        <v>221</v>
      </c>
      <c r="G168" s="643"/>
      <c r="H168" s="644"/>
      <c r="I168" s="644"/>
      <c r="J168" s="644"/>
      <c r="K168" s="644"/>
      <c r="L168" s="52"/>
      <c r="M168" s="53"/>
      <c r="N168" s="40"/>
      <c r="O168" s="63" t="str">
        <f>IF(AND(M167&gt;=1,M170=0,M171=0),"Good","Not Good")</f>
        <v>Not Good</v>
      </c>
      <c r="P168" s="64" t="str">
        <f>IF(O168="Good","60-79","N/A")</f>
        <v>N/A</v>
      </c>
      <c r="Q168" s="44"/>
      <c r="R168" s="141" t="s">
        <v>46</v>
      </c>
      <c r="S168" s="17" t="s">
        <v>47</v>
      </c>
      <c r="T168" s="27"/>
    </row>
    <row r="169" spans="1:20" ht="99.9" customHeight="1">
      <c r="A169" s="27"/>
      <c r="B169" s="574"/>
      <c r="C169" s="578"/>
      <c r="D169" s="579"/>
      <c r="E169" s="580"/>
      <c r="F169" s="642" t="s">
        <v>222</v>
      </c>
      <c r="G169" s="643"/>
      <c r="H169" s="644"/>
      <c r="I169" s="644"/>
      <c r="J169" s="644"/>
      <c r="K169" s="644"/>
      <c r="L169" s="52"/>
      <c r="M169" s="53"/>
      <c r="N169" s="40"/>
      <c r="O169" s="63" t="str">
        <f>IF(AND(M170=0,M171=0),"Acceptable","Not Acceptable")</f>
        <v>Acceptable</v>
      </c>
      <c r="P169" s="64" t="str">
        <f>IF(O169="Acceptable","40-59","N/A")</f>
        <v>40-59</v>
      </c>
      <c r="Q169" s="44"/>
      <c r="R169" s="142" t="s">
        <v>48</v>
      </c>
      <c r="S169" s="18" t="s">
        <v>49</v>
      </c>
      <c r="T169" s="27"/>
    </row>
    <row r="170" spans="1:20" ht="99.9" customHeight="1" thickBot="1">
      <c r="A170" s="27"/>
      <c r="B170" s="574"/>
      <c r="C170" s="581"/>
      <c r="D170" s="582"/>
      <c r="E170" s="583"/>
      <c r="F170" s="642" t="s">
        <v>218</v>
      </c>
      <c r="G170" s="643"/>
      <c r="H170" s="644"/>
      <c r="I170" s="644"/>
      <c r="J170" s="644"/>
      <c r="K170" s="644"/>
      <c r="L170" s="52"/>
      <c r="M170" s="53"/>
      <c r="N170" s="41"/>
      <c r="O170" s="63" t="str">
        <f>IF(OR(AND(M170&gt;=0,M171=1),AND(M170&gt;0,M171=0)),"Marginal","Not Marginal")</f>
        <v>Not Marginal</v>
      </c>
      <c r="P170" s="64" t="str">
        <f>IF(O170="Marginal","20-39","N/A")</f>
        <v>N/A</v>
      </c>
      <c r="Q170" s="44"/>
      <c r="R170" s="143" t="s">
        <v>58</v>
      </c>
      <c r="S170" s="19" t="s">
        <v>50</v>
      </c>
      <c r="T170" s="27"/>
    </row>
    <row r="171" spans="1:20" ht="99.9" customHeight="1" thickBot="1">
      <c r="A171" s="27"/>
      <c r="B171" s="230" t="s">
        <v>177</v>
      </c>
      <c r="C171" s="584" t="str">
        <f>Legend!S112</f>
        <v>{Insert Questions to Consider}</v>
      </c>
      <c r="D171" s="585"/>
      <c r="E171" s="586"/>
      <c r="F171" s="620" t="s">
        <v>219</v>
      </c>
      <c r="G171" s="621"/>
      <c r="H171" s="622"/>
      <c r="I171" s="622"/>
      <c r="J171" s="622"/>
      <c r="K171" s="622"/>
      <c r="L171" s="54"/>
      <c r="M171" s="55"/>
      <c r="N171" s="56"/>
      <c r="O171" s="65" t="str">
        <f>IF(AND(M171&gt;=1),"Unacceptable","Not Unacceptable")</f>
        <v>Not Unacceptable</v>
      </c>
      <c r="P171" s="66" t="str">
        <f>IF(O171="Unacceptable","0-19","N/A")</f>
        <v>N/A</v>
      </c>
      <c r="Q171" s="45"/>
      <c r="R171" s="144" t="s">
        <v>51</v>
      </c>
      <c r="S171" s="68" t="s">
        <v>152</v>
      </c>
      <c r="T171" s="27"/>
    </row>
    <row r="172" spans="1:20" ht="20.100000000000001" customHeight="1" thickBot="1">
      <c r="A172" s="27"/>
      <c r="B172" s="592" t="s">
        <v>43</v>
      </c>
      <c r="C172" s="623"/>
      <c r="D172" s="623"/>
      <c r="E172" s="623"/>
      <c r="F172" s="623"/>
      <c r="G172" s="623"/>
      <c r="H172" s="623"/>
      <c r="I172" s="623"/>
      <c r="J172" s="623"/>
      <c r="K172" s="623"/>
      <c r="L172" s="623"/>
      <c r="M172" s="623"/>
      <c r="N172" s="623"/>
      <c r="O172" s="623"/>
      <c r="P172" s="623"/>
      <c r="Q172" s="57" t="str">
        <f>IF(AND(Q167="",Q168="",Q169="",Q170="",Q171=""),"",SUM(Q167:Q171))</f>
        <v/>
      </c>
      <c r="R172" s="624"/>
      <c r="S172" s="625"/>
      <c r="T172" s="27"/>
    </row>
    <row r="173" spans="1:20" ht="99.9" customHeight="1">
      <c r="A173" s="27"/>
      <c r="B173" s="615" t="s">
        <v>83</v>
      </c>
      <c r="C173" s="616"/>
      <c r="D173" s="631" t="s">
        <v>55</v>
      </c>
      <c r="E173" s="632"/>
      <c r="F173" s="632"/>
      <c r="G173" s="632"/>
      <c r="H173" s="632"/>
      <c r="I173" s="632"/>
      <c r="J173" s="632"/>
      <c r="K173" s="632"/>
      <c r="L173" s="632"/>
      <c r="M173" s="633"/>
      <c r="N173" s="626"/>
      <c r="O173" s="627"/>
      <c r="P173" s="627"/>
      <c r="Q173" s="627"/>
      <c r="R173" s="627"/>
      <c r="S173" s="628"/>
      <c r="T173" s="27"/>
    </row>
    <row r="174" spans="1:20" ht="99.9" customHeight="1" thickBot="1">
      <c r="A174" s="27"/>
      <c r="B174" s="629"/>
      <c r="C174" s="630"/>
      <c r="D174" s="634" t="s">
        <v>56</v>
      </c>
      <c r="E174" s="635"/>
      <c r="F174" s="635"/>
      <c r="G174" s="635"/>
      <c r="H174" s="635"/>
      <c r="I174" s="635"/>
      <c r="J174" s="635"/>
      <c r="K174" s="635"/>
      <c r="L174" s="635"/>
      <c r="M174" s="636"/>
      <c r="N174" s="617"/>
      <c r="O174" s="618"/>
      <c r="P174" s="618"/>
      <c r="Q174" s="618"/>
      <c r="R174" s="618"/>
      <c r="S174" s="619"/>
      <c r="T174" s="27"/>
    </row>
    <row r="175" spans="1:20" ht="12.75" customHeight="1">
      <c r="A175" s="27"/>
      <c r="B175" s="592"/>
      <c r="C175" s="593"/>
      <c r="D175" s="593"/>
      <c r="E175" s="593"/>
      <c r="F175" s="593"/>
      <c r="G175" s="593"/>
      <c r="H175" s="593"/>
      <c r="I175" s="593"/>
      <c r="J175" s="593"/>
      <c r="K175" s="593"/>
      <c r="L175" s="593"/>
      <c r="M175" s="593"/>
      <c r="N175" s="593"/>
      <c r="O175" s="593"/>
      <c r="P175" s="593"/>
      <c r="Q175" s="593"/>
      <c r="R175" s="593"/>
      <c r="S175" s="593"/>
      <c r="T175" s="27"/>
    </row>
    <row r="176" spans="1:20" ht="12.75" customHeight="1" thickBot="1">
      <c r="A176" s="27"/>
      <c r="B176" s="27"/>
      <c r="C176" s="27"/>
      <c r="D176" s="27"/>
      <c r="E176" s="27"/>
      <c r="F176" s="27"/>
      <c r="G176" s="27"/>
      <c r="H176" s="27"/>
      <c r="I176" s="27"/>
      <c r="J176" s="27"/>
      <c r="K176" s="27"/>
      <c r="L176" s="27"/>
      <c r="M176" s="27"/>
      <c r="N176" s="27"/>
      <c r="O176" s="27"/>
      <c r="P176" s="27"/>
      <c r="Q176" s="27"/>
      <c r="R176" s="27"/>
      <c r="S176" s="27"/>
      <c r="T176" s="27"/>
    </row>
    <row r="177" spans="1:20" ht="20.100000000000001" customHeight="1" thickBot="1">
      <c r="A177" s="27"/>
      <c r="B177" s="751" t="str">
        <f>B34</f>
        <v xml:space="preserve">Section 2. RFP Budget Proposal Evaluation </v>
      </c>
      <c r="C177" s="752"/>
      <c r="D177" s="752"/>
      <c r="E177" s="752"/>
      <c r="F177" s="752"/>
      <c r="G177" s="752"/>
      <c r="H177" s="752"/>
      <c r="I177" s="752"/>
      <c r="J177" s="752"/>
      <c r="K177" s="752"/>
      <c r="L177" s="752"/>
      <c r="M177" s="752"/>
      <c r="N177" s="752"/>
      <c r="O177" s="752"/>
      <c r="P177" s="752"/>
      <c r="Q177" s="752"/>
      <c r="R177" s="752"/>
      <c r="S177" s="753"/>
      <c r="T177" s="27"/>
    </row>
    <row r="178" spans="1:20" ht="12.75" customHeight="1" thickBot="1">
      <c r="A178" s="27"/>
      <c r="B178" s="27"/>
      <c r="C178" s="27"/>
      <c r="D178" s="27"/>
      <c r="E178" s="27"/>
      <c r="F178" s="27"/>
      <c r="G178" s="27"/>
      <c r="H178" s="27"/>
      <c r="I178" s="27"/>
      <c r="J178" s="27"/>
      <c r="K178" s="27"/>
      <c r="L178" s="27"/>
      <c r="M178" s="27"/>
      <c r="N178" s="27"/>
      <c r="O178" s="27"/>
      <c r="P178" s="27"/>
      <c r="Q178" s="27"/>
      <c r="R178" s="27"/>
      <c r="S178" s="27"/>
      <c r="T178" s="27"/>
    </row>
    <row r="179" spans="1:20" ht="51.75" customHeight="1" thickBot="1">
      <c r="A179" s="27"/>
      <c r="B179" s="609" t="s">
        <v>23</v>
      </c>
      <c r="C179" s="610"/>
      <c r="D179" s="611" t="s">
        <v>38</v>
      </c>
      <c r="E179" s="612"/>
      <c r="F179" s="624" t="s">
        <v>41</v>
      </c>
      <c r="G179" s="624"/>
      <c r="H179" s="624"/>
      <c r="I179" s="624"/>
      <c r="J179" s="624"/>
      <c r="K179" s="658"/>
      <c r="L179" s="47" t="s">
        <v>27</v>
      </c>
      <c r="M179" s="46" t="s">
        <v>52</v>
      </c>
      <c r="N179" s="48" t="s">
        <v>44</v>
      </c>
      <c r="O179" s="246" t="s">
        <v>42</v>
      </c>
      <c r="P179" s="60" t="s">
        <v>53</v>
      </c>
      <c r="Q179" s="46" t="s">
        <v>54</v>
      </c>
      <c r="R179" s="624" t="s">
        <v>40</v>
      </c>
      <c r="S179" s="625"/>
      <c r="T179" s="27"/>
    </row>
    <row r="180" spans="1:20" ht="99.9" customHeight="1" thickBot="1">
      <c r="A180" s="27"/>
      <c r="B180" s="637" t="str">
        <f>Legend!B113</f>
        <v>{Insert Factor}</v>
      </c>
      <c r="C180" s="638"/>
      <c r="D180" s="613" t="str">
        <f>Legend!E113</f>
        <v>{Insert Sub-Factor)</v>
      </c>
      <c r="E180" s="614"/>
      <c r="F180" s="639" t="s">
        <v>220</v>
      </c>
      <c r="G180" s="640"/>
      <c r="H180" s="640"/>
      <c r="I180" s="640"/>
      <c r="J180" s="640"/>
      <c r="K180" s="641"/>
      <c r="L180" s="49"/>
      <c r="M180" s="50"/>
      <c r="N180" s="51"/>
      <c r="O180" s="61" t="str">
        <f>IF(AND(M180&gt;1,M182&lt;=1,M183=0,M184=0),"Outstanding","Not Outstanding")</f>
        <v>Not Outstanding</v>
      </c>
      <c r="P180" s="62" t="str">
        <f>IF(O180="Outstanding","80-100","N/A")</f>
        <v>N/A</v>
      </c>
      <c r="Q180" s="137"/>
      <c r="R180" s="140" t="s">
        <v>168</v>
      </c>
      <c r="S180" s="67" t="s">
        <v>45</v>
      </c>
      <c r="T180" s="27"/>
    </row>
    <row r="181" spans="1:20" ht="99.9" customHeight="1">
      <c r="A181" s="27"/>
      <c r="B181" s="573" t="s">
        <v>17</v>
      </c>
      <c r="C181" s="742" t="str">
        <f>Legend!J113</f>
        <v>{Insert Description}</v>
      </c>
      <c r="D181" s="743"/>
      <c r="E181" s="744"/>
      <c r="F181" s="642" t="s">
        <v>221</v>
      </c>
      <c r="G181" s="643"/>
      <c r="H181" s="644"/>
      <c r="I181" s="644"/>
      <c r="J181" s="644"/>
      <c r="K181" s="644"/>
      <c r="L181" s="52"/>
      <c r="M181" s="53"/>
      <c r="N181" s="40"/>
      <c r="O181" s="63" t="str">
        <f>IF(AND(M180&gt;=1,M183=0,M184=0),"Good","Not Good")</f>
        <v>Not Good</v>
      </c>
      <c r="P181" s="64" t="str">
        <f>IF(O181="Good","60-79","N/A")</f>
        <v>N/A</v>
      </c>
      <c r="Q181" s="44"/>
      <c r="R181" s="141" t="s">
        <v>46</v>
      </c>
      <c r="S181" s="17" t="s">
        <v>47</v>
      </c>
      <c r="T181" s="27"/>
    </row>
    <row r="182" spans="1:20" ht="99.9" customHeight="1">
      <c r="A182" s="27"/>
      <c r="B182" s="574"/>
      <c r="C182" s="745"/>
      <c r="D182" s="746"/>
      <c r="E182" s="747"/>
      <c r="F182" s="642" t="s">
        <v>222</v>
      </c>
      <c r="G182" s="643"/>
      <c r="H182" s="644"/>
      <c r="I182" s="644"/>
      <c r="J182" s="644"/>
      <c r="K182" s="644"/>
      <c r="L182" s="52"/>
      <c r="M182" s="53"/>
      <c r="N182" s="40"/>
      <c r="O182" s="63" t="str">
        <f>IF(AND(M183=0,M184=0),"Acceptable","Not Acceptable")</f>
        <v>Acceptable</v>
      </c>
      <c r="P182" s="64" t="str">
        <f>IF(O182="Acceptable","40-59","N/A")</f>
        <v>40-59</v>
      </c>
      <c r="Q182" s="44"/>
      <c r="R182" s="142" t="s">
        <v>48</v>
      </c>
      <c r="S182" s="18" t="s">
        <v>49</v>
      </c>
      <c r="T182" s="27"/>
    </row>
    <row r="183" spans="1:20" ht="99.9" customHeight="1" thickBot="1">
      <c r="A183" s="27"/>
      <c r="B183" s="574"/>
      <c r="C183" s="748"/>
      <c r="D183" s="749"/>
      <c r="E183" s="750"/>
      <c r="F183" s="642" t="s">
        <v>218</v>
      </c>
      <c r="G183" s="643"/>
      <c r="H183" s="644"/>
      <c r="I183" s="644"/>
      <c r="J183" s="644"/>
      <c r="K183" s="644"/>
      <c r="L183" s="52"/>
      <c r="M183" s="53"/>
      <c r="N183" s="41"/>
      <c r="O183" s="63" t="str">
        <f>IF(OR(AND(M183&gt;=0,M184=1),AND(M183&gt;0,M184=0)),"Marginal","Not Marginal")</f>
        <v>Not Marginal</v>
      </c>
      <c r="P183" s="64" t="str">
        <f>IF(O183="Marginal","20-39","N/A")</f>
        <v>N/A</v>
      </c>
      <c r="Q183" s="44"/>
      <c r="R183" s="143" t="s">
        <v>58</v>
      </c>
      <c r="S183" s="19" t="s">
        <v>50</v>
      </c>
      <c r="T183" s="27"/>
    </row>
    <row r="184" spans="1:20" ht="99.9" customHeight="1" thickBot="1">
      <c r="A184" s="27"/>
      <c r="B184" s="230" t="s">
        <v>177</v>
      </c>
      <c r="C184" s="606" t="str">
        <f>Legend!S113</f>
        <v>{Insert Questions to Consider}</v>
      </c>
      <c r="D184" s="607"/>
      <c r="E184" s="608"/>
      <c r="F184" s="620" t="s">
        <v>219</v>
      </c>
      <c r="G184" s="621"/>
      <c r="H184" s="622"/>
      <c r="I184" s="622"/>
      <c r="J184" s="622"/>
      <c r="K184" s="622"/>
      <c r="L184" s="54"/>
      <c r="M184" s="55"/>
      <c r="N184" s="56"/>
      <c r="O184" s="65" t="str">
        <f>IF(AND(M184&gt;=1),"Unacceptable","Not Unacceptable")</f>
        <v>Not Unacceptable</v>
      </c>
      <c r="P184" s="66" t="str">
        <f>IF(O184="Unacceptable","0-19","N/A")</f>
        <v>N/A</v>
      </c>
      <c r="Q184" s="45"/>
      <c r="R184" s="144" t="s">
        <v>51</v>
      </c>
      <c r="S184" s="68" t="s">
        <v>152</v>
      </c>
      <c r="T184" s="27"/>
    </row>
    <row r="185" spans="1:20" ht="20.100000000000001" customHeight="1" thickBot="1">
      <c r="A185" s="27"/>
      <c r="B185" s="592" t="s">
        <v>43</v>
      </c>
      <c r="C185" s="623"/>
      <c r="D185" s="623"/>
      <c r="E185" s="623"/>
      <c r="F185" s="623"/>
      <c r="G185" s="623"/>
      <c r="H185" s="623"/>
      <c r="I185" s="623"/>
      <c r="J185" s="623"/>
      <c r="K185" s="623"/>
      <c r="L185" s="623"/>
      <c r="M185" s="623"/>
      <c r="N185" s="623"/>
      <c r="O185" s="623"/>
      <c r="P185" s="623"/>
      <c r="Q185" s="57" t="str">
        <f>IF(AND(Q180="",Q181="",Q182="",Q183="",Q184=""),"",SUM(Q180:Q184))</f>
        <v/>
      </c>
      <c r="R185" s="624"/>
      <c r="S185" s="625"/>
      <c r="T185" s="27"/>
    </row>
    <row r="186" spans="1:20" ht="99.9" customHeight="1">
      <c r="A186" s="27"/>
      <c r="B186" s="615" t="s">
        <v>83</v>
      </c>
      <c r="C186" s="616"/>
      <c r="D186" s="631" t="s">
        <v>55</v>
      </c>
      <c r="E186" s="632"/>
      <c r="F186" s="632"/>
      <c r="G186" s="632"/>
      <c r="H186" s="632"/>
      <c r="I186" s="632"/>
      <c r="J186" s="632"/>
      <c r="K186" s="632"/>
      <c r="L186" s="632"/>
      <c r="M186" s="633"/>
      <c r="N186" s="626"/>
      <c r="O186" s="627"/>
      <c r="P186" s="627"/>
      <c r="Q186" s="627"/>
      <c r="R186" s="627"/>
      <c r="S186" s="628"/>
      <c r="T186" s="27"/>
    </row>
    <row r="187" spans="1:20" ht="99.9" customHeight="1" thickBot="1">
      <c r="A187" s="27"/>
      <c r="B187" s="629"/>
      <c r="C187" s="630"/>
      <c r="D187" s="634" t="s">
        <v>56</v>
      </c>
      <c r="E187" s="635"/>
      <c r="F187" s="635"/>
      <c r="G187" s="635"/>
      <c r="H187" s="635"/>
      <c r="I187" s="635"/>
      <c r="J187" s="635"/>
      <c r="K187" s="635"/>
      <c r="L187" s="635"/>
      <c r="M187" s="636"/>
      <c r="N187" s="617"/>
      <c r="O187" s="618"/>
      <c r="P187" s="618"/>
      <c r="Q187" s="618"/>
      <c r="R187" s="618"/>
      <c r="S187" s="619"/>
      <c r="T187" s="27"/>
    </row>
    <row r="188" spans="1:20" ht="12.75" customHeight="1">
      <c r="A188" s="27"/>
      <c r="B188" s="592"/>
      <c r="C188" s="593"/>
      <c r="D188" s="593"/>
      <c r="E188" s="593"/>
      <c r="F188" s="593"/>
      <c r="G188" s="593"/>
      <c r="H188" s="593"/>
      <c r="I188" s="593"/>
      <c r="J188" s="593"/>
      <c r="K188" s="593"/>
      <c r="L188" s="593"/>
      <c r="M188" s="593"/>
      <c r="N188" s="593"/>
      <c r="O188" s="593"/>
      <c r="P188" s="593"/>
      <c r="Q188" s="593"/>
      <c r="R188" s="593"/>
      <c r="S188" s="593"/>
      <c r="T188" s="27"/>
    </row>
    <row r="189" spans="1:20" ht="20.100000000000001" customHeight="1">
      <c r="A189" s="27"/>
      <c r="B189" s="27"/>
      <c r="C189" s="27"/>
      <c r="D189" s="27"/>
      <c r="E189" s="27"/>
      <c r="F189" s="27"/>
      <c r="G189" s="27"/>
      <c r="H189" s="27"/>
      <c r="I189" s="27"/>
      <c r="J189" s="27"/>
      <c r="K189" s="27"/>
      <c r="L189" s="27"/>
      <c r="M189" s="27"/>
      <c r="N189" s="27"/>
      <c r="O189" s="27"/>
      <c r="P189" s="27"/>
      <c r="Q189" s="27"/>
      <c r="R189" s="27"/>
      <c r="S189" s="27"/>
      <c r="T189" s="27"/>
    </row>
  </sheetData>
  <sheetProtection password="D5C1" sheet="1"/>
  <protectedRanges>
    <protectedRange sqref="E8 G9:J11" name="Position_6"/>
    <protectedRange password="CC9C" sqref="P8:P11" name="Range3_6"/>
    <protectedRange password="CC9C" sqref="G37:J41 G50:J54 G63:J67 G76:J80 G89:J93 G102:J106 G115:J119 G128:J132 G141:J145 G154:J158 G167:J171 G180:J184" name="Evaluation_1_6"/>
  </protectedRanges>
  <mergeCells count="315">
    <mergeCell ref="B2:S2"/>
    <mergeCell ref="B4:S4"/>
    <mergeCell ref="B6:S6"/>
    <mergeCell ref="C8:D8"/>
    <mergeCell ref="E8:L8"/>
    <mergeCell ref="N8:O8"/>
    <mergeCell ref="P8:S8"/>
    <mergeCell ref="C9:D9"/>
    <mergeCell ref="E9:L9"/>
    <mergeCell ref="N9:O9"/>
    <mergeCell ref="P9:S9"/>
    <mergeCell ref="C10:D10"/>
    <mergeCell ref="E10:L10"/>
    <mergeCell ref="N10:O10"/>
    <mergeCell ref="P10:S10"/>
    <mergeCell ref="C11:D11"/>
    <mergeCell ref="E11:L11"/>
    <mergeCell ref="N11:O11"/>
    <mergeCell ref="P11:S11"/>
    <mergeCell ref="B13:S13"/>
    <mergeCell ref="B15:D15"/>
    <mergeCell ref="E15:J15"/>
    <mergeCell ref="K15:L15"/>
    <mergeCell ref="B16:D16"/>
    <mergeCell ref="E16:L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4:S34"/>
    <mergeCell ref="B36:C36"/>
    <mergeCell ref="D36:E36"/>
    <mergeCell ref="F36:K36"/>
    <mergeCell ref="R36:S36"/>
    <mergeCell ref="B37:C37"/>
    <mergeCell ref="D37:E37"/>
    <mergeCell ref="F37:K37"/>
    <mergeCell ref="B38:B40"/>
    <mergeCell ref="C38:E40"/>
    <mergeCell ref="F38:K38"/>
    <mergeCell ref="F39:K39"/>
    <mergeCell ref="F40:K40"/>
    <mergeCell ref="C41:E41"/>
    <mergeCell ref="F41:K41"/>
    <mergeCell ref="B42:P42"/>
    <mergeCell ref="R42:S42"/>
    <mergeCell ref="B43:C44"/>
    <mergeCell ref="D43:M43"/>
    <mergeCell ref="N43:S43"/>
    <mergeCell ref="D44:M44"/>
    <mergeCell ref="N44:S44"/>
    <mergeCell ref="B45:S45"/>
    <mergeCell ref="B47:S47"/>
    <mergeCell ref="B49:C49"/>
    <mergeCell ref="D49:E49"/>
    <mergeCell ref="F49:K49"/>
    <mergeCell ref="R49:S49"/>
    <mergeCell ref="B50:C50"/>
    <mergeCell ref="D50:E50"/>
    <mergeCell ref="F50:K50"/>
    <mergeCell ref="B51:B53"/>
    <mergeCell ref="C51:E53"/>
    <mergeCell ref="F51:K51"/>
    <mergeCell ref="F52:K52"/>
    <mergeCell ref="F53:K53"/>
    <mergeCell ref="C54:E54"/>
    <mergeCell ref="F54:K54"/>
    <mergeCell ref="B55:P55"/>
    <mergeCell ref="R55:S55"/>
    <mergeCell ref="B56:C57"/>
    <mergeCell ref="D56:M56"/>
    <mergeCell ref="N56:S56"/>
    <mergeCell ref="D57:M57"/>
    <mergeCell ref="N57:S57"/>
    <mergeCell ref="B58:S58"/>
    <mergeCell ref="B60:S60"/>
    <mergeCell ref="B62:C62"/>
    <mergeCell ref="D62:E62"/>
    <mergeCell ref="F62:K62"/>
    <mergeCell ref="R62:S62"/>
    <mergeCell ref="B63:C63"/>
    <mergeCell ref="D63:E63"/>
    <mergeCell ref="F63:K63"/>
    <mergeCell ref="B64:B66"/>
    <mergeCell ref="C64:E66"/>
    <mergeCell ref="F64:K64"/>
    <mergeCell ref="F65:K65"/>
    <mergeCell ref="F66:K66"/>
    <mergeCell ref="C67:E67"/>
    <mergeCell ref="F67:K67"/>
    <mergeCell ref="B68:P68"/>
    <mergeCell ref="R68:S68"/>
    <mergeCell ref="B69:C70"/>
    <mergeCell ref="D69:M69"/>
    <mergeCell ref="N69:S69"/>
    <mergeCell ref="D70:M70"/>
    <mergeCell ref="N70:S70"/>
    <mergeCell ref="B71:S71"/>
    <mergeCell ref="B73:S73"/>
    <mergeCell ref="B75:C75"/>
    <mergeCell ref="D75:E75"/>
    <mergeCell ref="F75:K75"/>
    <mergeCell ref="R75:S75"/>
    <mergeCell ref="B76:C76"/>
    <mergeCell ref="D76:E76"/>
    <mergeCell ref="F76:K76"/>
    <mergeCell ref="B77:B79"/>
    <mergeCell ref="C77:E79"/>
    <mergeCell ref="F77:K77"/>
    <mergeCell ref="F78:K78"/>
    <mergeCell ref="F79:K79"/>
    <mergeCell ref="C80:E80"/>
    <mergeCell ref="F80:K80"/>
    <mergeCell ref="B81:P81"/>
    <mergeCell ref="R81:S81"/>
    <mergeCell ref="B82:C83"/>
    <mergeCell ref="D82:M82"/>
    <mergeCell ref="N82:S82"/>
    <mergeCell ref="D83:M83"/>
    <mergeCell ref="N83:S83"/>
    <mergeCell ref="B84:S84"/>
    <mergeCell ref="B86:S86"/>
    <mergeCell ref="B88:C88"/>
    <mergeCell ref="D88:E88"/>
    <mergeCell ref="F88:K88"/>
    <mergeCell ref="R88:S88"/>
    <mergeCell ref="B89:C89"/>
    <mergeCell ref="D89:E89"/>
    <mergeCell ref="F89:K89"/>
    <mergeCell ref="B90:B92"/>
    <mergeCell ref="C90:E92"/>
    <mergeCell ref="F90:K90"/>
    <mergeCell ref="F91:K91"/>
    <mergeCell ref="F92:K92"/>
    <mergeCell ref="C93:E93"/>
    <mergeCell ref="F93:K93"/>
    <mergeCell ref="B94:P94"/>
    <mergeCell ref="R94:S94"/>
    <mergeCell ref="B95:C96"/>
    <mergeCell ref="D95:M95"/>
    <mergeCell ref="N95:S95"/>
    <mergeCell ref="D96:M96"/>
    <mergeCell ref="N96:S96"/>
    <mergeCell ref="B97:S97"/>
    <mergeCell ref="B99:S99"/>
    <mergeCell ref="B101:C101"/>
    <mergeCell ref="D101:E101"/>
    <mergeCell ref="F101:K101"/>
    <mergeCell ref="R101:S101"/>
    <mergeCell ref="B102:C102"/>
    <mergeCell ref="D102:E102"/>
    <mergeCell ref="F102:K102"/>
    <mergeCell ref="B103:B105"/>
    <mergeCell ref="C103:E105"/>
    <mergeCell ref="F103:K103"/>
    <mergeCell ref="F104:K104"/>
    <mergeCell ref="F105:K105"/>
    <mergeCell ref="C106:E106"/>
    <mergeCell ref="F106:K106"/>
    <mergeCell ref="B107:P107"/>
    <mergeCell ref="R107:S107"/>
    <mergeCell ref="B108:C109"/>
    <mergeCell ref="D108:M108"/>
    <mergeCell ref="N108:S108"/>
    <mergeCell ref="D109:M109"/>
    <mergeCell ref="N109:S109"/>
    <mergeCell ref="B110:S110"/>
    <mergeCell ref="B112:S112"/>
    <mergeCell ref="B114:C114"/>
    <mergeCell ref="D114:E114"/>
    <mergeCell ref="F114:K114"/>
    <mergeCell ref="R114:S114"/>
    <mergeCell ref="B115:C115"/>
    <mergeCell ref="D115:E115"/>
    <mergeCell ref="F115:K115"/>
    <mergeCell ref="B116:B118"/>
    <mergeCell ref="C116:E118"/>
    <mergeCell ref="F116:K116"/>
    <mergeCell ref="F117:K117"/>
    <mergeCell ref="F118:K118"/>
    <mergeCell ref="C119:E119"/>
    <mergeCell ref="F119:K119"/>
    <mergeCell ref="B120:P120"/>
    <mergeCell ref="R120:S120"/>
    <mergeCell ref="B121:C122"/>
    <mergeCell ref="D121:M121"/>
    <mergeCell ref="N121:S121"/>
    <mergeCell ref="D122:M122"/>
    <mergeCell ref="N122:S122"/>
    <mergeCell ref="B123:S123"/>
    <mergeCell ref="B125:S125"/>
    <mergeCell ref="B127:C127"/>
    <mergeCell ref="D127:E127"/>
    <mergeCell ref="F127:K127"/>
    <mergeCell ref="R127:S127"/>
    <mergeCell ref="B128:C128"/>
    <mergeCell ref="D128:E128"/>
    <mergeCell ref="F128:K128"/>
    <mergeCell ref="B129:B131"/>
    <mergeCell ref="C129:E131"/>
    <mergeCell ref="F129:K129"/>
    <mergeCell ref="F130:K130"/>
    <mergeCell ref="F131:K131"/>
    <mergeCell ref="C132:E132"/>
    <mergeCell ref="F132:K132"/>
    <mergeCell ref="B133:P133"/>
    <mergeCell ref="R133:S133"/>
    <mergeCell ref="B134:C135"/>
    <mergeCell ref="D134:M134"/>
    <mergeCell ref="N134:S134"/>
    <mergeCell ref="D135:M135"/>
    <mergeCell ref="N135:S135"/>
    <mergeCell ref="B136:S136"/>
    <mergeCell ref="B138:S138"/>
    <mergeCell ref="B140:C140"/>
    <mergeCell ref="D140:E140"/>
    <mergeCell ref="F140:K140"/>
    <mergeCell ref="R140:S140"/>
    <mergeCell ref="B141:C141"/>
    <mergeCell ref="D141:E141"/>
    <mergeCell ref="F141:K141"/>
    <mergeCell ref="B142:B144"/>
    <mergeCell ref="C142:E144"/>
    <mergeCell ref="F142:K142"/>
    <mergeCell ref="F143:K143"/>
    <mergeCell ref="F144:K144"/>
    <mergeCell ref="C145:E145"/>
    <mergeCell ref="F145:K145"/>
    <mergeCell ref="B146:P146"/>
    <mergeCell ref="R146:S146"/>
    <mergeCell ref="B147:C148"/>
    <mergeCell ref="D147:M147"/>
    <mergeCell ref="N147:S147"/>
    <mergeCell ref="D148:M148"/>
    <mergeCell ref="N148:S148"/>
    <mergeCell ref="B149:S149"/>
    <mergeCell ref="B151:S151"/>
    <mergeCell ref="B153:C153"/>
    <mergeCell ref="D153:E153"/>
    <mergeCell ref="F153:K153"/>
    <mergeCell ref="R153:S153"/>
    <mergeCell ref="B154:C154"/>
    <mergeCell ref="D154:E154"/>
    <mergeCell ref="F154:K154"/>
    <mergeCell ref="B155:B157"/>
    <mergeCell ref="C155:E157"/>
    <mergeCell ref="F155:K155"/>
    <mergeCell ref="F156:K156"/>
    <mergeCell ref="F157:K157"/>
    <mergeCell ref="C158:E158"/>
    <mergeCell ref="F158:K158"/>
    <mergeCell ref="B159:P159"/>
    <mergeCell ref="R159:S159"/>
    <mergeCell ref="B160:C161"/>
    <mergeCell ref="D160:M160"/>
    <mergeCell ref="N160:S160"/>
    <mergeCell ref="D161:M161"/>
    <mergeCell ref="N161:S161"/>
    <mergeCell ref="B162:S162"/>
    <mergeCell ref="B164:S164"/>
    <mergeCell ref="B166:C166"/>
    <mergeCell ref="D166:E166"/>
    <mergeCell ref="F166:K166"/>
    <mergeCell ref="R166:S166"/>
    <mergeCell ref="B167:C167"/>
    <mergeCell ref="D167:E167"/>
    <mergeCell ref="F167:K167"/>
    <mergeCell ref="B168:B170"/>
    <mergeCell ref="C168:E170"/>
    <mergeCell ref="F168:K168"/>
    <mergeCell ref="F169:K169"/>
    <mergeCell ref="F170:K170"/>
    <mergeCell ref="C171:E171"/>
    <mergeCell ref="F171:K171"/>
    <mergeCell ref="B172:P172"/>
    <mergeCell ref="R172:S172"/>
    <mergeCell ref="B173:C174"/>
    <mergeCell ref="D173:M173"/>
    <mergeCell ref="N173:S173"/>
    <mergeCell ref="D174:M174"/>
    <mergeCell ref="N174:S174"/>
    <mergeCell ref="B175:S175"/>
    <mergeCell ref="B177:S177"/>
    <mergeCell ref="B179:C179"/>
    <mergeCell ref="D179:E179"/>
    <mergeCell ref="F179:K179"/>
    <mergeCell ref="R179:S179"/>
    <mergeCell ref="B180:C180"/>
    <mergeCell ref="D180:E180"/>
    <mergeCell ref="F180:K180"/>
    <mergeCell ref="B181:B183"/>
    <mergeCell ref="C181:E183"/>
    <mergeCell ref="F181:K181"/>
    <mergeCell ref="F182:K182"/>
    <mergeCell ref="F183:K183"/>
    <mergeCell ref="B188:S188"/>
    <mergeCell ref="C184:E184"/>
    <mergeCell ref="F184:K184"/>
    <mergeCell ref="B185:P185"/>
    <mergeCell ref="R185:S185"/>
    <mergeCell ref="B186:C187"/>
    <mergeCell ref="D186:M186"/>
    <mergeCell ref="N186:S186"/>
    <mergeCell ref="D187:M187"/>
    <mergeCell ref="N187:S187"/>
  </mergeCells>
  <conditionalFormatting sqref="M37">
    <cfRule type="expression" dxfId="295" priority="250">
      <formula>L37="Yes"</formula>
    </cfRule>
  </conditionalFormatting>
  <conditionalFormatting sqref="L37">
    <cfRule type="cellIs" dxfId="294" priority="249" operator="equal">
      <formula>"Yes"</formula>
    </cfRule>
  </conditionalFormatting>
  <conditionalFormatting sqref="L38">
    <cfRule type="cellIs" dxfId="293" priority="248" stopIfTrue="1" operator="equal">
      <formula>"Yes"</formula>
    </cfRule>
  </conditionalFormatting>
  <conditionalFormatting sqref="M38">
    <cfRule type="expression" dxfId="292" priority="247">
      <formula>L38="Yes"</formula>
    </cfRule>
  </conditionalFormatting>
  <conditionalFormatting sqref="L39">
    <cfRule type="cellIs" dxfId="291" priority="246" operator="equal">
      <formula>"Yes"</formula>
    </cfRule>
  </conditionalFormatting>
  <conditionalFormatting sqref="M39">
    <cfRule type="expression" dxfId="290" priority="245">
      <formula>L39="Yes"</formula>
    </cfRule>
  </conditionalFormatting>
  <conditionalFormatting sqref="L40">
    <cfRule type="cellIs" dxfId="289" priority="244" operator="equal">
      <formula>"Yes"</formula>
    </cfRule>
  </conditionalFormatting>
  <conditionalFormatting sqref="M40">
    <cfRule type="expression" dxfId="288" priority="243">
      <formula>L40="Yes"</formula>
    </cfRule>
  </conditionalFormatting>
  <conditionalFormatting sqref="L41">
    <cfRule type="cellIs" dxfId="287" priority="242" stopIfTrue="1" operator="equal">
      <formula>"Yes"</formula>
    </cfRule>
  </conditionalFormatting>
  <conditionalFormatting sqref="M41">
    <cfRule type="expression" dxfId="286" priority="241" stopIfTrue="1">
      <formula>L41="Yes"</formula>
    </cfRule>
  </conditionalFormatting>
  <conditionalFormatting sqref="O37">
    <cfRule type="cellIs" dxfId="285" priority="240" operator="equal">
      <formula>"Outstanding"</formula>
    </cfRule>
  </conditionalFormatting>
  <conditionalFormatting sqref="O38">
    <cfRule type="cellIs" dxfId="284" priority="239" operator="equal">
      <formula>"Good"</formula>
    </cfRule>
  </conditionalFormatting>
  <conditionalFormatting sqref="O39">
    <cfRule type="cellIs" dxfId="283" priority="238" operator="equal">
      <formula>"Acceptable"</formula>
    </cfRule>
  </conditionalFormatting>
  <conditionalFormatting sqref="O40">
    <cfRule type="cellIs" dxfId="282" priority="237" operator="equal">
      <formula>"Marginal"</formula>
    </cfRule>
  </conditionalFormatting>
  <conditionalFormatting sqref="O41">
    <cfRule type="cellIs" dxfId="281" priority="236" operator="equal">
      <formula>"Unacceptable"</formula>
    </cfRule>
  </conditionalFormatting>
  <conditionalFormatting sqref="P38:Q38">
    <cfRule type="expression" dxfId="280" priority="235">
      <formula>$O$38="Good"</formula>
    </cfRule>
  </conditionalFormatting>
  <conditionalFormatting sqref="P39:Q39">
    <cfRule type="expression" dxfId="279" priority="234">
      <formula>$O$39="Acceptable"</formula>
    </cfRule>
  </conditionalFormatting>
  <conditionalFormatting sqref="P40:Q40">
    <cfRule type="expression" dxfId="278" priority="233">
      <formula>$O$40="Marginal"</formula>
    </cfRule>
  </conditionalFormatting>
  <conditionalFormatting sqref="P41:Q41">
    <cfRule type="expression" dxfId="277" priority="232">
      <formula>$O$41="Unacceptable"</formula>
    </cfRule>
  </conditionalFormatting>
  <conditionalFormatting sqref="L50">
    <cfRule type="cellIs" dxfId="276" priority="231" operator="equal">
      <formula>"Yes"</formula>
    </cfRule>
  </conditionalFormatting>
  <conditionalFormatting sqref="L51">
    <cfRule type="cellIs" dxfId="275" priority="230" stopIfTrue="1" operator="equal">
      <formula>"Yes"</formula>
    </cfRule>
  </conditionalFormatting>
  <conditionalFormatting sqref="L52">
    <cfRule type="cellIs" dxfId="274" priority="229" operator="equal">
      <formula>"Yes"</formula>
    </cfRule>
  </conditionalFormatting>
  <conditionalFormatting sqref="L53">
    <cfRule type="cellIs" dxfId="273" priority="228" operator="equal">
      <formula>"Yes"</formula>
    </cfRule>
  </conditionalFormatting>
  <conditionalFormatting sqref="L54">
    <cfRule type="cellIs" dxfId="272" priority="227" stopIfTrue="1" operator="equal">
      <formula>"Yes"</formula>
    </cfRule>
  </conditionalFormatting>
  <conditionalFormatting sqref="P51:Q51">
    <cfRule type="expression" dxfId="271" priority="226">
      <formula>$O$51="Good"</formula>
    </cfRule>
  </conditionalFormatting>
  <conditionalFormatting sqref="P52:Q52">
    <cfRule type="expression" dxfId="270" priority="225">
      <formula>$O$52="Acceptable"</formula>
    </cfRule>
  </conditionalFormatting>
  <conditionalFormatting sqref="P53:Q53">
    <cfRule type="expression" dxfId="269" priority="224">
      <formula>$O$53="Marginal"</formula>
    </cfRule>
  </conditionalFormatting>
  <conditionalFormatting sqref="P54:Q54">
    <cfRule type="expression" dxfId="268" priority="223">
      <formula>$O$54="Unacceptable"</formula>
    </cfRule>
  </conditionalFormatting>
  <conditionalFormatting sqref="P64:Q64">
    <cfRule type="expression" dxfId="267" priority="222">
      <formula>$O$64="Good"</formula>
    </cfRule>
  </conditionalFormatting>
  <conditionalFormatting sqref="P65:Q65">
    <cfRule type="expression" dxfId="266" priority="221">
      <formula>$O$65="Acceptable"</formula>
    </cfRule>
  </conditionalFormatting>
  <conditionalFormatting sqref="P66:Q66">
    <cfRule type="expression" dxfId="265" priority="220">
      <formula>$O$66="Marginal"</formula>
    </cfRule>
  </conditionalFormatting>
  <conditionalFormatting sqref="P67:Q67">
    <cfRule type="expression" dxfId="264" priority="219">
      <formula>$O$67="Unacceptable"</formula>
    </cfRule>
  </conditionalFormatting>
  <conditionalFormatting sqref="O51">
    <cfRule type="cellIs" dxfId="263" priority="218" operator="equal">
      <formula>"Good"</formula>
    </cfRule>
  </conditionalFormatting>
  <conditionalFormatting sqref="O52">
    <cfRule type="cellIs" dxfId="262" priority="217" operator="equal">
      <formula>"Acceptable"</formula>
    </cfRule>
  </conditionalFormatting>
  <conditionalFormatting sqref="O53">
    <cfRule type="cellIs" dxfId="261" priority="216" operator="equal">
      <formula>"Marginal"</formula>
    </cfRule>
  </conditionalFormatting>
  <conditionalFormatting sqref="O54">
    <cfRule type="cellIs" dxfId="260" priority="215" operator="equal">
      <formula>"Unacceptable"</formula>
    </cfRule>
  </conditionalFormatting>
  <conditionalFormatting sqref="M50">
    <cfRule type="expression" dxfId="259" priority="214">
      <formula>L50="Yes"</formula>
    </cfRule>
  </conditionalFormatting>
  <conditionalFormatting sqref="M51">
    <cfRule type="expression" dxfId="258" priority="213">
      <formula>L51="Yes"</formula>
    </cfRule>
  </conditionalFormatting>
  <conditionalFormatting sqref="M52">
    <cfRule type="expression" dxfId="257" priority="212">
      <formula>L52="Yes"</formula>
    </cfRule>
  </conditionalFormatting>
  <conditionalFormatting sqref="M53">
    <cfRule type="expression" dxfId="256" priority="211">
      <formula>L53="Yes"</formula>
    </cfRule>
  </conditionalFormatting>
  <conditionalFormatting sqref="M54">
    <cfRule type="expression" dxfId="255" priority="210" stopIfTrue="1">
      <formula>L54="Yes"</formula>
    </cfRule>
  </conditionalFormatting>
  <conditionalFormatting sqref="P37:Q37">
    <cfRule type="expression" dxfId="254" priority="209">
      <formula>$O$37="Outstanding"</formula>
    </cfRule>
  </conditionalFormatting>
  <conditionalFormatting sqref="O64">
    <cfRule type="cellIs" dxfId="253" priority="208" operator="equal">
      <formula>"Good"</formula>
    </cfRule>
  </conditionalFormatting>
  <conditionalFormatting sqref="O65">
    <cfRule type="cellIs" dxfId="252" priority="207" operator="equal">
      <formula>"Acceptable"</formula>
    </cfRule>
  </conditionalFormatting>
  <conditionalFormatting sqref="O66">
    <cfRule type="cellIs" dxfId="251" priority="206" operator="equal">
      <formula>"Marginal"</formula>
    </cfRule>
  </conditionalFormatting>
  <conditionalFormatting sqref="O67">
    <cfRule type="cellIs" dxfId="250" priority="205" operator="equal">
      <formula>"Unacceptable"</formula>
    </cfRule>
  </conditionalFormatting>
  <conditionalFormatting sqref="L63">
    <cfRule type="cellIs" dxfId="249" priority="204" operator="equal">
      <formula>"Yes"</formula>
    </cfRule>
  </conditionalFormatting>
  <conditionalFormatting sqref="L64">
    <cfRule type="cellIs" dxfId="248" priority="203" stopIfTrue="1" operator="equal">
      <formula>"Yes"</formula>
    </cfRule>
  </conditionalFormatting>
  <conditionalFormatting sqref="L65">
    <cfRule type="cellIs" dxfId="247" priority="202" operator="equal">
      <formula>"Yes"</formula>
    </cfRule>
  </conditionalFormatting>
  <conditionalFormatting sqref="L66">
    <cfRule type="cellIs" dxfId="246" priority="201" operator="equal">
      <formula>"Yes"</formula>
    </cfRule>
  </conditionalFormatting>
  <conditionalFormatting sqref="L67">
    <cfRule type="cellIs" dxfId="245" priority="200" stopIfTrue="1" operator="equal">
      <formula>"Yes"</formula>
    </cfRule>
  </conditionalFormatting>
  <conditionalFormatting sqref="M63">
    <cfRule type="expression" dxfId="244" priority="199">
      <formula>L63="Yes"</formula>
    </cfRule>
  </conditionalFormatting>
  <conditionalFormatting sqref="M64">
    <cfRule type="expression" dxfId="243" priority="198">
      <formula>L64="Yes"</formula>
    </cfRule>
  </conditionalFormatting>
  <conditionalFormatting sqref="M65">
    <cfRule type="expression" dxfId="242" priority="197">
      <formula>L65="Yes"</formula>
    </cfRule>
  </conditionalFormatting>
  <conditionalFormatting sqref="M66">
    <cfRule type="expression" dxfId="241" priority="196">
      <formula>L66="Yes"</formula>
    </cfRule>
  </conditionalFormatting>
  <conditionalFormatting sqref="M67">
    <cfRule type="expression" dxfId="240" priority="195" stopIfTrue="1">
      <formula>L67="Yes"</formula>
    </cfRule>
  </conditionalFormatting>
  <conditionalFormatting sqref="P77:Q77">
    <cfRule type="expression" dxfId="239" priority="194">
      <formula>$O$77="Good"</formula>
    </cfRule>
  </conditionalFormatting>
  <conditionalFormatting sqref="P78:Q78">
    <cfRule type="expression" dxfId="238" priority="193">
      <formula>$O$78="Acceptable"</formula>
    </cfRule>
  </conditionalFormatting>
  <conditionalFormatting sqref="P79:Q79">
    <cfRule type="expression" dxfId="237" priority="192">
      <formula>$O$79="Marginal"</formula>
    </cfRule>
  </conditionalFormatting>
  <conditionalFormatting sqref="P80:Q80">
    <cfRule type="expression" dxfId="236" priority="191">
      <formula>$O$80="Unacceptable"</formula>
    </cfRule>
  </conditionalFormatting>
  <conditionalFormatting sqref="O77">
    <cfRule type="cellIs" dxfId="235" priority="190" operator="equal">
      <formula>"Good"</formula>
    </cfRule>
  </conditionalFormatting>
  <conditionalFormatting sqref="O78">
    <cfRule type="cellIs" dxfId="234" priority="189" operator="equal">
      <formula>"Acceptable"</formula>
    </cfRule>
  </conditionalFormatting>
  <conditionalFormatting sqref="O79">
    <cfRule type="cellIs" dxfId="233" priority="188" operator="equal">
      <formula>"Marginal"</formula>
    </cfRule>
  </conditionalFormatting>
  <conditionalFormatting sqref="O80">
    <cfRule type="cellIs" dxfId="232" priority="187" operator="equal">
      <formula>"Unacceptable"</formula>
    </cfRule>
  </conditionalFormatting>
  <conditionalFormatting sqref="L76">
    <cfRule type="cellIs" dxfId="231" priority="186" operator="equal">
      <formula>"Yes"</formula>
    </cfRule>
  </conditionalFormatting>
  <conditionalFormatting sqref="L77">
    <cfRule type="cellIs" dxfId="230" priority="185" stopIfTrue="1" operator="equal">
      <formula>"Yes"</formula>
    </cfRule>
  </conditionalFormatting>
  <conditionalFormatting sqref="L78">
    <cfRule type="cellIs" dxfId="229" priority="184" operator="equal">
      <formula>"Yes"</formula>
    </cfRule>
  </conditionalFormatting>
  <conditionalFormatting sqref="L79">
    <cfRule type="cellIs" dxfId="228" priority="183" operator="equal">
      <formula>"Yes"</formula>
    </cfRule>
  </conditionalFormatting>
  <conditionalFormatting sqref="L80">
    <cfRule type="cellIs" dxfId="227" priority="182" stopIfTrue="1" operator="equal">
      <formula>"Yes"</formula>
    </cfRule>
  </conditionalFormatting>
  <conditionalFormatting sqref="M76">
    <cfRule type="expression" dxfId="226" priority="181">
      <formula>L76="Yes"</formula>
    </cfRule>
  </conditionalFormatting>
  <conditionalFormatting sqref="M77">
    <cfRule type="expression" dxfId="225" priority="180">
      <formula>L77="Yes"</formula>
    </cfRule>
  </conditionalFormatting>
  <conditionalFormatting sqref="M78">
    <cfRule type="expression" dxfId="224" priority="179">
      <formula>L78="Yes"</formula>
    </cfRule>
  </conditionalFormatting>
  <conditionalFormatting sqref="M79">
    <cfRule type="expression" dxfId="223" priority="178">
      <formula>L79="Yes"</formula>
    </cfRule>
  </conditionalFormatting>
  <conditionalFormatting sqref="M80">
    <cfRule type="expression" dxfId="222" priority="177" stopIfTrue="1">
      <formula>L80="Yes"</formula>
    </cfRule>
  </conditionalFormatting>
  <conditionalFormatting sqref="N18:N29">
    <cfRule type="cellIs" dxfId="221" priority="172" operator="equal">
      <formula>"Outstanding (80-100)"</formula>
    </cfRule>
    <cfRule type="cellIs" dxfId="220" priority="173" operator="equal">
      <formula>"Good (60-79)"</formula>
    </cfRule>
    <cfRule type="cellIs" dxfId="219" priority="174" operator="equal">
      <formula>"Acceptable (40-59)"</formula>
    </cfRule>
    <cfRule type="cellIs" dxfId="49" priority="175" operator="equal">
      <formula>"Marginal (20-39)"</formula>
    </cfRule>
    <cfRule type="cellIs" dxfId="48" priority="176" operator="equal">
      <formula>"Unacceptable (0-19)"</formula>
    </cfRule>
  </conditionalFormatting>
  <conditionalFormatting sqref="P90:Q90">
    <cfRule type="expression" dxfId="218" priority="171">
      <formula>$O$90="Good"</formula>
    </cfRule>
  </conditionalFormatting>
  <conditionalFormatting sqref="P91:Q91">
    <cfRule type="expression" dxfId="217" priority="170">
      <formula>$O$91="Acceptable"</formula>
    </cfRule>
  </conditionalFormatting>
  <conditionalFormatting sqref="P92:Q92">
    <cfRule type="expression" dxfId="216" priority="169">
      <formula>$O$92="Marginal"</formula>
    </cfRule>
  </conditionalFormatting>
  <conditionalFormatting sqref="P93:Q93">
    <cfRule type="expression" dxfId="215" priority="168">
      <formula>$O$93="Unacceptable"</formula>
    </cfRule>
  </conditionalFormatting>
  <conditionalFormatting sqref="O90">
    <cfRule type="cellIs" dxfId="214" priority="167" operator="equal">
      <formula>"Good"</formula>
    </cfRule>
  </conditionalFormatting>
  <conditionalFormatting sqref="O91">
    <cfRule type="cellIs" dxfId="213" priority="166" operator="equal">
      <formula>"Acceptable"</formula>
    </cfRule>
  </conditionalFormatting>
  <conditionalFormatting sqref="O92">
    <cfRule type="cellIs" dxfId="212" priority="165" operator="equal">
      <formula>"Marginal"</formula>
    </cfRule>
  </conditionalFormatting>
  <conditionalFormatting sqref="O93">
    <cfRule type="cellIs" dxfId="211" priority="164" operator="equal">
      <formula>"Unacceptable"</formula>
    </cfRule>
  </conditionalFormatting>
  <conditionalFormatting sqref="L89">
    <cfRule type="cellIs" dxfId="210" priority="163" operator="equal">
      <formula>"Yes"</formula>
    </cfRule>
  </conditionalFormatting>
  <conditionalFormatting sqref="L90">
    <cfRule type="cellIs" dxfId="209" priority="162" stopIfTrue="1" operator="equal">
      <formula>"Yes"</formula>
    </cfRule>
  </conditionalFormatting>
  <conditionalFormatting sqref="L91">
    <cfRule type="cellIs" dxfId="208" priority="161" operator="equal">
      <formula>"Yes"</formula>
    </cfRule>
  </conditionalFormatting>
  <conditionalFormatting sqref="L92">
    <cfRule type="cellIs" dxfId="207" priority="160" operator="equal">
      <formula>"Yes"</formula>
    </cfRule>
  </conditionalFormatting>
  <conditionalFormatting sqref="L93">
    <cfRule type="cellIs" dxfId="206" priority="159" stopIfTrue="1" operator="equal">
      <formula>"Yes"</formula>
    </cfRule>
  </conditionalFormatting>
  <conditionalFormatting sqref="M89">
    <cfRule type="expression" dxfId="205" priority="158">
      <formula>L89="Yes"</formula>
    </cfRule>
  </conditionalFormatting>
  <conditionalFormatting sqref="M90">
    <cfRule type="expression" dxfId="204" priority="157">
      <formula>L90="Yes"</formula>
    </cfRule>
  </conditionalFormatting>
  <conditionalFormatting sqref="M91">
    <cfRule type="expression" dxfId="203" priority="156">
      <formula>L91="Yes"</formula>
    </cfRule>
  </conditionalFormatting>
  <conditionalFormatting sqref="M92">
    <cfRule type="expression" dxfId="202" priority="155">
      <formula>L92="Yes"</formula>
    </cfRule>
  </conditionalFormatting>
  <conditionalFormatting sqref="M93">
    <cfRule type="expression" dxfId="201" priority="154" stopIfTrue="1">
      <formula>L93="Yes"</formula>
    </cfRule>
  </conditionalFormatting>
  <conditionalFormatting sqref="P103:Q103">
    <cfRule type="expression" dxfId="200" priority="153">
      <formula>$O$103="Good"</formula>
    </cfRule>
  </conditionalFormatting>
  <conditionalFormatting sqref="P104:Q104">
    <cfRule type="expression" dxfId="199" priority="152">
      <formula>$O$104="Acceptable"</formula>
    </cfRule>
  </conditionalFormatting>
  <conditionalFormatting sqref="P105:Q105">
    <cfRule type="expression" dxfId="198" priority="151">
      <formula>$O$105="Marginal"</formula>
    </cfRule>
  </conditionalFormatting>
  <conditionalFormatting sqref="P106:Q106">
    <cfRule type="expression" dxfId="197" priority="150">
      <formula>$O$106="Unacceptable"</formula>
    </cfRule>
  </conditionalFormatting>
  <conditionalFormatting sqref="O103">
    <cfRule type="cellIs" dxfId="196" priority="149" operator="equal">
      <formula>"Good"</formula>
    </cfRule>
  </conditionalFormatting>
  <conditionalFormatting sqref="O104">
    <cfRule type="cellIs" dxfId="195" priority="148" operator="equal">
      <formula>"Acceptable"</formula>
    </cfRule>
  </conditionalFormatting>
  <conditionalFormatting sqref="O105">
    <cfRule type="cellIs" dxfId="194" priority="147" operator="equal">
      <formula>"Marginal"</formula>
    </cfRule>
  </conditionalFormatting>
  <conditionalFormatting sqref="O106">
    <cfRule type="cellIs" dxfId="193" priority="146" operator="equal">
      <formula>"Unacceptable"</formula>
    </cfRule>
  </conditionalFormatting>
  <conditionalFormatting sqref="L102">
    <cfRule type="cellIs" dxfId="192" priority="145" operator="equal">
      <formula>"Yes"</formula>
    </cfRule>
  </conditionalFormatting>
  <conditionalFormatting sqref="L103">
    <cfRule type="cellIs" dxfId="191" priority="144" stopIfTrue="1" operator="equal">
      <formula>"Yes"</formula>
    </cfRule>
  </conditionalFormatting>
  <conditionalFormatting sqref="L104">
    <cfRule type="cellIs" dxfId="190" priority="143" operator="equal">
      <formula>"Yes"</formula>
    </cfRule>
  </conditionalFormatting>
  <conditionalFormatting sqref="L105">
    <cfRule type="cellIs" dxfId="189" priority="142" operator="equal">
      <formula>"Yes"</formula>
    </cfRule>
  </conditionalFormatting>
  <conditionalFormatting sqref="L106">
    <cfRule type="cellIs" dxfId="188" priority="141" stopIfTrue="1" operator="equal">
      <formula>"Yes"</formula>
    </cfRule>
  </conditionalFormatting>
  <conditionalFormatting sqref="M102">
    <cfRule type="expression" dxfId="187" priority="140">
      <formula>L102="Yes"</formula>
    </cfRule>
  </conditionalFormatting>
  <conditionalFormatting sqref="M103">
    <cfRule type="expression" dxfId="186" priority="139">
      <formula>L103="Yes"</formula>
    </cfRule>
  </conditionalFormatting>
  <conditionalFormatting sqref="M104">
    <cfRule type="expression" dxfId="185" priority="138">
      <formula>L104="Yes"</formula>
    </cfRule>
  </conditionalFormatting>
  <conditionalFormatting sqref="M105">
    <cfRule type="expression" dxfId="184" priority="137">
      <formula>L105="Yes"</formula>
    </cfRule>
  </conditionalFormatting>
  <conditionalFormatting sqref="M106">
    <cfRule type="expression" dxfId="183" priority="136" stopIfTrue="1">
      <formula>L106="Yes"</formula>
    </cfRule>
  </conditionalFormatting>
  <conditionalFormatting sqref="P116:Q116">
    <cfRule type="expression" dxfId="182" priority="135">
      <formula>$O$116="Good"</formula>
    </cfRule>
  </conditionalFormatting>
  <conditionalFormatting sqref="P117:Q117">
    <cfRule type="expression" dxfId="181" priority="134">
      <formula>$O$117="Acceptable"</formula>
    </cfRule>
  </conditionalFormatting>
  <conditionalFormatting sqref="P118:Q118">
    <cfRule type="expression" dxfId="180" priority="133">
      <formula>$O$118="Marginal"</formula>
    </cfRule>
  </conditionalFormatting>
  <conditionalFormatting sqref="P119:Q119">
    <cfRule type="expression" dxfId="179" priority="132">
      <formula>$O$119="Unacceptable"</formula>
    </cfRule>
  </conditionalFormatting>
  <conditionalFormatting sqref="O116">
    <cfRule type="cellIs" dxfId="178" priority="131" operator="equal">
      <formula>"Good"</formula>
    </cfRule>
  </conditionalFormatting>
  <conditionalFormatting sqref="O117">
    <cfRule type="cellIs" dxfId="177" priority="130" operator="equal">
      <formula>"Acceptable"</formula>
    </cfRule>
  </conditionalFormatting>
  <conditionalFormatting sqref="O118">
    <cfRule type="cellIs" dxfId="176" priority="129" operator="equal">
      <formula>"Marginal"</formula>
    </cfRule>
  </conditionalFormatting>
  <conditionalFormatting sqref="O119">
    <cfRule type="cellIs" dxfId="175" priority="128" operator="equal">
      <formula>"Unacceptable"</formula>
    </cfRule>
  </conditionalFormatting>
  <conditionalFormatting sqref="L115">
    <cfRule type="cellIs" dxfId="174" priority="127" operator="equal">
      <formula>"Yes"</formula>
    </cfRule>
  </conditionalFormatting>
  <conditionalFormatting sqref="L116">
    <cfRule type="cellIs" dxfId="173" priority="126" stopIfTrue="1" operator="equal">
      <formula>"Yes"</formula>
    </cfRule>
  </conditionalFormatting>
  <conditionalFormatting sqref="L117">
    <cfRule type="cellIs" dxfId="172" priority="125" operator="equal">
      <formula>"Yes"</formula>
    </cfRule>
  </conditionalFormatting>
  <conditionalFormatting sqref="L118">
    <cfRule type="cellIs" dxfId="171" priority="124" operator="equal">
      <formula>"Yes"</formula>
    </cfRule>
  </conditionalFormatting>
  <conditionalFormatting sqref="L119">
    <cfRule type="cellIs" dxfId="170" priority="123" stopIfTrue="1" operator="equal">
      <formula>"Yes"</formula>
    </cfRule>
  </conditionalFormatting>
  <conditionalFormatting sqref="M115">
    <cfRule type="expression" dxfId="169" priority="122">
      <formula>L115="Yes"</formula>
    </cfRule>
  </conditionalFormatting>
  <conditionalFormatting sqref="M116">
    <cfRule type="expression" dxfId="168" priority="121">
      <formula>L116="Yes"</formula>
    </cfRule>
  </conditionalFormatting>
  <conditionalFormatting sqref="M117">
    <cfRule type="expression" dxfId="167" priority="120">
      <formula>L117="Yes"</formula>
    </cfRule>
  </conditionalFormatting>
  <conditionalFormatting sqref="M118">
    <cfRule type="expression" dxfId="166" priority="119">
      <formula>L118="Yes"</formula>
    </cfRule>
  </conditionalFormatting>
  <conditionalFormatting sqref="M119">
    <cfRule type="expression" dxfId="165" priority="118" stopIfTrue="1">
      <formula>L119="Yes"</formula>
    </cfRule>
  </conditionalFormatting>
  <conditionalFormatting sqref="P129:Q129">
    <cfRule type="expression" dxfId="164" priority="117">
      <formula>$O$129="Good"</formula>
    </cfRule>
  </conditionalFormatting>
  <conditionalFormatting sqref="P130:Q130">
    <cfRule type="expression" dxfId="163" priority="116">
      <formula>$O$130="Acceptable"</formula>
    </cfRule>
  </conditionalFormatting>
  <conditionalFormatting sqref="P131:Q131">
    <cfRule type="expression" dxfId="162" priority="115">
      <formula>$O$131="Marginal"</formula>
    </cfRule>
  </conditionalFormatting>
  <conditionalFormatting sqref="P132:Q132">
    <cfRule type="expression" dxfId="161" priority="114">
      <formula>$O$132="Unacceptable"</formula>
    </cfRule>
  </conditionalFormatting>
  <conditionalFormatting sqref="O129">
    <cfRule type="cellIs" dxfId="160" priority="113" operator="equal">
      <formula>"Good"</formula>
    </cfRule>
  </conditionalFormatting>
  <conditionalFormatting sqref="O130">
    <cfRule type="cellIs" dxfId="159" priority="112" operator="equal">
      <formula>"Acceptable"</formula>
    </cfRule>
  </conditionalFormatting>
  <conditionalFormatting sqref="O131">
    <cfRule type="cellIs" dxfId="158" priority="111" operator="equal">
      <formula>"Marginal"</formula>
    </cfRule>
  </conditionalFormatting>
  <conditionalFormatting sqref="O132">
    <cfRule type="cellIs" dxfId="157" priority="110" operator="equal">
      <formula>"Unacceptable"</formula>
    </cfRule>
  </conditionalFormatting>
  <conditionalFormatting sqref="L128">
    <cfRule type="cellIs" dxfId="156" priority="109" operator="equal">
      <formula>"Yes"</formula>
    </cfRule>
  </conditionalFormatting>
  <conditionalFormatting sqref="L129">
    <cfRule type="cellIs" dxfId="155" priority="108" stopIfTrue="1" operator="equal">
      <formula>"Yes"</formula>
    </cfRule>
  </conditionalFormatting>
  <conditionalFormatting sqref="L130">
    <cfRule type="cellIs" dxfId="154" priority="107" operator="equal">
      <formula>"Yes"</formula>
    </cfRule>
  </conditionalFormatting>
  <conditionalFormatting sqref="L131">
    <cfRule type="cellIs" dxfId="153" priority="106" operator="equal">
      <formula>"Yes"</formula>
    </cfRule>
  </conditionalFormatting>
  <conditionalFormatting sqref="L132">
    <cfRule type="cellIs" dxfId="152" priority="105" stopIfTrue="1" operator="equal">
      <formula>"Yes"</formula>
    </cfRule>
  </conditionalFormatting>
  <conditionalFormatting sqref="M128">
    <cfRule type="expression" dxfId="151" priority="104">
      <formula>L128="Yes"</formula>
    </cfRule>
  </conditionalFormatting>
  <conditionalFormatting sqref="M129">
    <cfRule type="expression" dxfId="150" priority="103">
      <formula>L129="Yes"</formula>
    </cfRule>
  </conditionalFormatting>
  <conditionalFormatting sqref="M130">
    <cfRule type="expression" dxfId="149" priority="102">
      <formula>L130="Yes"</formula>
    </cfRule>
  </conditionalFormatting>
  <conditionalFormatting sqref="M131">
    <cfRule type="expression" dxfId="148" priority="101">
      <formula>L131="Yes"</formula>
    </cfRule>
  </conditionalFormatting>
  <conditionalFormatting sqref="M132">
    <cfRule type="expression" dxfId="147" priority="100" stopIfTrue="1">
      <formula>L132="Yes"</formula>
    </cfRule>
  </conditionalFormatting>
  <conditionalFormatting sqref="P142:Q142">
    <cfRule type="expression" dxfId="146" priority="99">
      <formula>$O$142="Good"</formula>
    </cfRule>
  </conditionalFormatting>
  <conditionalFormatting sqref="P143:Q143">
    <cfRule type="expression" dxfId="145" priority="98">
      <formula>$O$143="Acceptable"</formula>
    </cfRule>
  </conditionalFormatting>
  <conditionalFormatting sqref="P144:Q144">
    <cfRule type="expression" dxfId="144" priority="97">
      <formula>$O$144="Marginal"</formula>
    </cfRule>
  </conditionalFormatting>
  <conditionalFormatting sqref="P145:Q145">
    <cfRule type="expression" dxfId="143" priority="96">
      <formula>$O$145="Unacceptable"</formula>
    </cfRule>
  </conditionalFormatting>
  <conditionalFormatting sqref="O142">
    <cfRule type="cellIs" dxfId="142" priority="95" operator="equal">
      <formula>"Good"</formula>
    </cfRule>
  </conditionalFormatting>
  <conditionalFormatting sqref="O143">
    <cfRule type="cellIs" dxfId="141" priority="94" operator="equal">
      <formula>"Acceptable"</formula>
    </cfRule>
  </conditionalFormatting>
  <conditionalFormatting sqref="O144">
    <cfRule type="cellIs" dxfId="140" priority="93" operator="equal">
      <formula>"Marginal"</formula>
    </cfRule>
  </conditionalFormatting>
  <conditionalFormatting sqref="O145">
    <cfRule type="cellIs" dxfId="139" priority="92" operator="equal">
      <formula>"Unacceptable"</formula>
    </cfRule>
  </conditionalFormatting>
  <conditionalFormatting sqref="L141">
    <cfRule type="cellIs" dxfId="138" priority="91" operator="equal">
      <formula>"Yes"</formula>
    </cfRule>
  </conditionalFormatting>
  <conditionalFormatting sqref="L142">
    <cfRule type="cellIs" dxfId="137" priority="90" stopIfTrue="1" operator="equal">
      <formula>"Yes"</formula>
    </cfRule>
  </conditionalFormatting>
  <conditionalFormatting sqref="L143">
    <cfRule type="cellIs" dxfId="136" priority="89" operator="equal">
      <formula>"Yes"</formula>
    </cfRule>
  </conditionalFormatting>
  <conditionalFormatting sqref="L144">
    <cfRule type="cellIs" dxfId="135" priority="88" operator="equal">
      <formula>"Yes"</formula>
    </cfRule>
  </conditionalFormatting>
  <conditionalFormatting sqref="L145">
    <cfRule type="cellIs" dxfId="134" priority="87" stopIfTrue="1" operator="equal">
      <formula>"Yes"</formula>
    </cfRule>
  </conditionalFormatting>
  <conditionalFormatting sqref="M141">
    <cfRule type="expression" dxfId="133" priority="86">
      <formula>L141="Yes"</formula>
    </cfRule>
  </conditionalFormatting>
  <conditionalFormatting sqref="M142">
    <cfRule type="expression" dxfId="132" priority="85">
      <formula>L142="Yes"</formula>
    </cfRule>
  </conditionalFormatting>
  <conditionalFormatting sqref="M143">
    <cfRule type="expression" dxfId="131" priority="84">
      <formula>L143="Yes"</formula>
    </cfRule>
  </conditionalFormatting>
  <conditionalFormatting sqref="M144">
    <cfRule type="expression" dxfId="130" priority="83">
      <formula>L144="Yes"</formula>
    </cfRule>
  </conditionalFormatting>
  <conditionalFormatting sqref="M145">
    <cfRule type="expression" dxfId="129" priority="82" stopIfTrue="1">
      <formula>L145="Yes"</formula>
    </cfRule>
  </conditionalFormatting>
  <conditionalFormatting sqref="P155:Q155">
    <cfRule type="expression" dxfId="128" priority="81">
      <formula>$O$155="Good"</formula>
    </cfRule>
  </conditionalFormatting>
  <conditionalFormatting sqref="P156:Q156">
    <cfRule type="expression" dxfId="127" priority="80">
      <formula>$O$156="Acceptable"</formula>
    </cfRule>
  </conditionalFormatting>
  <conditionalFormatting sqref="P157:Q157">
    <cfRule type="expression" dxfId="126" priority="79">
      <formula>$O$157="Marginal"</formula>
    </cfRule>
  </conditionalFormatting>
  <conditionalFormatting sqref="P158:Q158">
    <cfRule type="expression" dxfId="125" priority="78">
      <formula>$O$158="Unacceptable"</formula>
    </cfRule>
  </conditionalFormatting>
  <conditionalFormatting sqref="O155">
    <cfRule type="cellIs" dxfId="124" priority="77" operator="equal">
      <formula>"Good"</formula>
    </cfRule>
  </conditionalFormatting>
  <conditionalFormatting sqref="O156">
    <cfRule type="cellIs" dxfId="123" priority="76" operator="equal">
      <formula>"Acceptable"</formula>
    </cfRule>
  </conditionalFormatting>
  <conditionalFormatting sqref="O157">
    <cfRule type="cellIs" dxfId="122" priority="75" operator="equal">
      <formula>"Marginal"</formula>
    </cfRule>
  </conditionalFormatting>
  <conditionalFormatting sqref="O158">
    <cfRule type="cellIs" dxfId="121" priority="74" operator="equal">
      <formula>"Unacceptable"</formula>
    </cfRule>
  </conditionalFormatting>
  <conditionalFormatting sqref="L154">
    <cfRule type="cellIs" dxfId="120" priority="73" operator="equal">
      <formula>"Yes"</formula>
    </cfRule>
  </conditionalFormatting>
  <conditionalFormatting sqref="L155">
    <cfRule type="cellIs" dxfId="119" priority="72" stopIfTrue="1" operator="equal">
      <formula>"Yes"</formula>
    </cfRule>
  </conditionalFormatting>
  <conditionalFormatting sqref="L156">
    <cfRule type="cellIs" dxfId="118" priority="71" operator="equal">
      <formula>"Yes"</formula>
    </cfRule>
  </conditionalFormatting>
  <conditionalFormatting sqref="L157">
    <cfRule type="cellIs" dxfId="117" priority="70" operator="equal">
      <formula>"Yes"</formula>
    </cfRule>
  </conditionalFormatting>
  <conditionalFormatting sqref="L158">
    <cfRule type="cellIs" dxfId="116" priority="69" stopIfTrue="1" operator="equal">
      <formula>"Yes"</formula>
    </cfRule>
  </conditionalFormatting>
  <conditionalFormatting sqref="M154">
    <cfRule type="expression" dxfId="115" priority="68">
      <formula>L154="Yes"</formula>
    </cfRule>
  </conditionalFormatting>
  <conditionalFormatting sqref="M155">
    <cfRule type="expression" dxfId="114" priority="67">
      <formula>L155="Yes"</formula>
    </cfRule>
  </conditionalFormatting>
  <conditionalFormatting sqref="M156">
    <cfRule type="expression" dxfId="113" priority="66">
      <formula>L156="Yes"</formula>
    </cfRule>
  </conditionalFormatting>
  <conditionalFormatting sqref="M157">
    <cfRule type="expression" dxfId="112" priority="65">
      <formula>L157="Yes"</formula>
    </cfRule>
  </conditionalFormatting>
  <conditionalFormatting sqref="M158">
    <cfRule type="expression" dxfId="111" priority="64" stopIfTrue="1">
      <formula>L158="Yes"</formula>
    </cfRule>
  </conditionalFormatting>
  <conditionalFormatting sqref="P168:Q168">
    <cfRule type="expression" dxfId="110" priority="63">
      <formula>$O$168="Good"</formula>
    </cfRule>
  </conditionalFormatting>
  <conditionalFormatting sqref="P169:Q169">
    <cfRule type="expression" dxfId="109" priority="62">
      <formula>$O$169="Acceptable"</formula>
    </cfRule>
  </conditionalFormatting>
  <conditionalFormatting sqref="P170:Q170">
    <cfRule type="expression" dxfId="108" priority="61">
      <formula>$O$170="Marginal"</formula>
    </cfRule>
  </conditionalFormatting>
  <conditionalFormatting sqref="P171:Q171">
    <cfRule type="expression" dxfId="107" priority="60">
      <formula>$O$171="Unacceptable"</formula>
    </cfRule>
  </conditionalFormatting>
  <conditionalFormatting sqref="O168">
    <cfRule type="cellIs" dxfId="106" priority="59" operator="equal">
      <formula>"Good"</formula>
    </cfRule>
  </conditionalFormatting>
  <conditionalFormatting sqref="O169">
    <cfRule type="cellIs" dxfId="105" priority="58" operator="equal">
      <formula>"Acceptable"</formula>
    </cfRule>
  </conditionalFormatting>
  <conditionalFormatting sqref="O170">
    <cfRule type="cellIs" dxfId="104" priority="57" operator="equal">
      <formula>"Marginal"</formula>
    </cfRule>
  </conditionalFormatting>
  <conditionalFormatting sqref="O171">
    <cfRule type="cellIs" dxfId="103" priority="56" operator="equal">
      <formula>"Unacceptable"</formula>
    </cfRule>
  </conditionalFormatting>
  <conditionalFormatting sqref="L167">
    <cfRule type="cellIs" dxfId="102" priority="55" operator="equal">
      <formula>"Yes"</formula>
    </cfRule>
  </conditionalFormatting>
  <conditionalFormatting sqref="L168">
    <cfRule type="cellIs" dxfId="101" priority="54" stopIfTrue="1" operator="equal">
      <formula>"Yes"</formula>
    </cfRule>
  </conditionalFormatting>
  <conditionalFormatting sqref="L169">
    <cfRule type="cellIs" dxfId="100" priority="53" operator="equal">
      <formula>"Yes"</formula>
    </cfRule>
  </conditionalFormatting>
  <conditionalFormatting sqref="L170">
    <cfRule type="cellIs" dxfId="99" priority="52" operator="equal">
      <formula>"Yes"</formula>
    </cfRule>
  </conditionalFormatting>
  <conditionalFormatting sqref="L171">
    <cfRule type="cellIs" dxfId="98" priority="51" stopIfTrue="1" operator="equal">
      <formula>"Yes"</formula>
    </cfRule>
  </conditionalFormatting>
  <conditionalFormatting sqref="M167">
    <cfRule type="expression" dxfId="97" priority="50">
      <formula>L167="Yes"</formula>
    </cfRule>
  </conditionalFormatting>
  <conditionalFormatting sqref="M168">
    <cfRule type="expression" dxfId="96" priority="49">
      <formula>L168="Yes"</formula>
    </cfRule>
  </conditionalFormatting>
  <conditionalFormatting sqref="M169">
    <cfRule type="expression" dxfId="95" priority="48">
      <formula>L169="Yes"</formula>
    </cfRule>
  </conditionalFormatting>
  <conditionalFormatting sqref="M170">
    <cfRule type="expression" dxfId="94" priority="47">
      <formula>L170="Yes"</formula>
    </cfRule>
  </conditionalFormatting>
  <conditionalFormatting sqref="M171">
    <cfRule type="expression" dxfId="93" priority="46" stopIfTrue="1">
      <formula>L171="Yes"</formula>
    </cfRule>
  </conditionalFormatting>
  <conditionalFormatting sqref="P181:Q181">
    <cfRule type="expression" dxfId="92" priority="45">
      <formula>$O$181="Good"</formula>
    </cfRule>
  </conditionalFormatting>
  <conditionalFormatting sqref="P182:Q182">
    <cfRule type="expression" dxfId="91" priority="44">
      <formula>$O$182="Acceptable"</formula>
    </cfRule>
  </conditionalFormatting>
  <conditionalFormatting sqref="P183:Q183">
    <cfRule type="expression" dxfId="90" priority="43">
      <formula>$O$183="Marginal"</formula>
    </cfRule>
  </conditionalFormatting>
  <conditionalFormatting sqref="P184:Q184">
    <cfRule type="expression" dxfId="89" priority="42">
      <formula>$O$184="Unacceptable"</formula>
    </cfRule>
  </conditionalFormatting>
  <conditionalFormatting sqref="O181">
    <cfRule type="cellIs" dxfId="88" priority="41" operator="equal">
      <formula>"Good"</formula>
    </cfRule>
  </conditionalFormatting>
  <conditionalFormatting sqref="O182">
    <cfRule type="cellIs" dxfId="87" priority="40" operator="equal">
      <formula>"Acceptable"</formula>
    </cfRule>
  </conditionalFormatting>
  <conditionalFormatting sqref="O183">
    <cfRule type="cellIs" dxfId="86" priority="39" operator="equal">
      <formula>"Marginal"</formula>
    </cfRule>
  </conditionalFormatting>
  <conditionalFormatting sqref="O184">
    <cfRule type="cellIs" dxfId="85" priority="38" operator="equal">
      <formula>"Unacceptable"</formula>
    </cfRule>
  </conditionalFormatting>
  <conditionalFormatting sqref="L180">
    <cfRule type="cellIs" dxfId="84" priority="37" operator="equal">
      <formula>"Yes"</formula>
    </cfRule>
  </conditionalFormatting>
  <conditionalFormatting sqref="L181">
    <cfRule type="cellIs" dxfId="83" priority="36" stopIfTrue="1" operator="equal">
      <formula>"Yes"</formula>
    </cfRule>
  </conditionalFormatting>
  <conditionalFormatting sqref="L182">
    <cfRule type="cellIs" dxfId="82" priority="35" operator="equal">
      <formula>"Yes"</formula>
    </cfRule>
  </conditionalFormatting>
  <conditionalFormatting sqref="L183">
    <cfRule type="cellIs" dxfId="81" priority="34" operator="equal">
      <formula>"Yes"</formula>
    </cfRule>
  </conditionalFormatting>
  <conditionalFormatting sqref="L184">
    <cfRule type="cellIs" dxfId="80" priority="33" stopIfTrue="1" operator="equal">
      <formula>"Yes"</formula>
    </cfRule>
  </conditionalFormatting>
  <conditionalFormatting sqref="M180">
    <cfRule type="expression" dxfId="79" priority="32">
      <formula>L180="Yes"</formula>
    </cfRule>
  </conditionalFormatting>
  <conditionalFormatting sqref="M181">
    <cfRule type="expression" dxfId="78" priority="31">
      <formula>L181="Yes"</formula>
    </cfRule>
  </conditionalFormatting>
  <conditionalFormatting sqref="M182">
    <cfRule type="expression" dxfId="77" priority="30">
      <formula>L182="Yes"</formula>
    </cfRule>
  </conditionalFormatting>
  <conditionalFormatting sqref="M183">
    <cfRule type="expression" dxfId="76" priority="29">
      <formula>L183="Yes"</formula>
    </cfRule>
  </conditionalFormatting>
  <conditionalFormatting sqref="M184">
    <cfRule type="expression" dxfId="75" priority="28" stopIfTrue="1">
      <formula>L184="Yes"</formula>
    </cfRule>
  </conditionalFormatting>
  <conditionalFormatting sqref="O50">
    <cfRule type="cellIs" dxfId="74" priority="27" operator="equal">
      <formula>"Outstanding"</formula>
    </cfRule>
  </conditionalFormatting>
  <conditionalFormatting sqref="P50:Q50">
    <cfRule type="expression" dxfId="73" priority="26">
      <formula>$O$50="Outstanding"</formula>
    </cfRule>
  </conditionalFormatting>
  <conditionalFormatting sqref="O63">
    <cfRule type="cellIs" dxfId="72" priority="25" operator="equal">
      <formula>"Outstanding"</formula>
    </cfRule>
  </conditionalFormatting>
  <conditionalFormatting sqref="P63:Q63">
    <cfRule type="expression" dxfId="71" priority="24">
      <formula>$O$63="Outstanding"</formula>
    </cfRule>
  </conditionalFormatting>
  <conditionalFormatting sqref="O76">
    <cfRule type="cellIs" dxfId="70" priority="23" operator="equal">
      <formula>"Outstanding"</formula>
    </cfRule>
  </conditionalFormatting>
  <conditionalFormatting sqref="P76:Q76">
    <cfRule type="expression" dxfId="69" priority="22">
      <formula>$O$76="Outstanding"</formula>
    </cfRule>
  </conditionalFormatting>
  <conditionalFormatting sqref="O89">
    <cfRule type="cellIs" dxfId="68" priority="21" operator="equal">
      <formula>"Outstanding"</formula>
    </cfRule>
  </conditionalFormatting>
  <conditionalFormatting sqref="P89:Q89">
    <cfRule type="expression" dxfId="67" priority="20">
      <formula>$O$89="Outstanding"</formula>
    </cfRule>
  </conditionalFormatting>
  <conditionalFormatting sqref="O102">
    <cfRule type="cellIs" dxfId="66" priority="19" operator="equal">
      <formula>"Outstanding"</formula>
    </cfRule>
  </conditionalFormatting>
  <conditionalFormatting sqref="P102:Q102">
    <cfRule type="expression" dxfId="65" priority="18">
      <formula>$O$102="Outstanding"</formula>
    </cfRule>
  </conditionalFormatting>
  <conditionalFormatting sqref="O115">
    <cfRule type="cellIs" dxfId="64" priority="17" operator="equal">
      <formula>"Outstanding"</formula>
    </cfRule>
  </conditionalFormatting>
  <conditionalFormatting sqref="P115:Q115">
    <cfRule type="expression" dxfId="63" priority="16">
      <formula>$O$115="Outstanding"</formula>
    </cfRule>
  </conditionalFormatting>
  <conditionalFormatting sqref="O128">
    <cfRule type="cellIs" dxfId="62" priority="15" operator="equal">
      <formula>"Outstanding"</formula>
    </cfRule>
  </conditionalFormatting>
  <conditionalFormatting sqref="P128:Q128">
    <cfRule type="expression" dxfId="61" priority="14">
      <formula>$O$128="Outstanding"</formula>
    </cfRule>
  </conditionalFormatting>
  <conditionalFormatting sqref="O141">
    <cfRule type="cellIs" dxfId="60" priority="13" operator="equal">
      <formula>"Outstanding"</formula>
    </cfRule>
  </conditionalFormatting>
  <conditionalFormatting sqref="P141:Q141">
    <cfRule type="expression" dxfId="59" priority="12">
      <formula>$O$141="Outstanding"</formula>
    </cfRule>
  </conditionalFormatting>
  <conditionalFormatting sqref="O154">
    <cfRule type="cellIs" dxfId="58" priority="11" operator="equal">
      <formula>"Outstanding"</formula>
    </cfRule>
  </conditionalFormatting>
  <conditionalFormatting sqref="P154:Q154">
    <cfRule type="expression" dxfId="57" priority="10">
      <formula>$O$154="Outstanding"</formula>
    </cfRule>
  </conditionalFormatting>
  <conditionalFormatting sqref="O167">
    <cfRule type="cellIs" dxfId="56" priority="9" operator="equal">
      <formula>"Outstanding"</formula>
    </cfRule>
  </conditionalFormatting>
  <conditionalFormatting sqref="P167:Q167">
    <cfRule type="expression" dxfId="55" priority="8">
      <formula>$O$167="Outstanding"</formula>
    </cfRule>
  </conditionalFormatting>
  <conditionalFormatting sqref="O180">
    <cfRule type="cellIs" dxfId="54" priority="7" operator="equal">
      <formula>"Outstanding"</formula>
    </cfRule>
  </conditionalFormatting>
  <conditionalFormatting sqref="P180:Q180">
    <cfRule type="expression" dxfId="53" priority="6">
      <formula>$O$180="Outstanding"</formula>
    </cfRule>
  </conditionalFormatting>
  <conditionalFormatting sqref="B16">
    <cfRule type="cellIs" dxfId="52" priority="1" operator="equal">
      <formula>"Excellent (80-100)"</formula>
    </cfRule>
    <cfRule type="cellIs" dxfId="51" priority="2" operator="equal">
      <formula>"Good (60-79)"</formula>
    </cfRule>
    <cfRule type="cellIs" dxfId="50" priority="3" operator="equal">
      <formula>"Acceptable (40-59)"</formula>
    </cfRule>
    <cfRule type="cellIs" dxfId="47" priority="4" operator="equal">
      <formula>"Marginal (20-39)"</formula>
    </cfRule>
    <cfRule type="cellIs" dxfId="46" priority="5" operator="equal">
      <formula>"Unacceptable (0-19)"</formula>
    </cfRule>
  </conditionalFormatting>
  <dataValidations count="2">
    <dataValidation type="list" allowBlank="1" showInputMessage="1" showErrorMessage="1" sqref="L37:L41 L50:L54 L63:L67 L76:L80 L89:L93 L102:L106 L115:L119 L128:L132 L141:L145 L154:L158 L167:L171 L180:L184">
      <formula1>"Yes, No"</formula1>
    </dataValidation>
    <dataValidation type="list" allowBlank="1" showInputMessage="1" showErrorMessage="1" sqref="M37:M41 M50:M54 M63:M67 M76:M80 M89:M93 M102:M106 M115:M119 M128:M132 M141:M145 M154:M158 M167:M171 M180:M184">
      <formula1>"0,1,2,3,4,5,6,7,8,9,10,11,12,13,14,15,16,17,18,19,20"</formula1>
    </dataValidation>
  </dataValidations>
  <pageMargins left="0.3" right="0" top="0.75" bottom="0.75" header="0.3" footer="0.3"/>
  <pageSetup paperSize="3" scale="55" fitToHeight="0" orientation="landscape" r:id="rId1"/>
  <headerFooter>
    <oddHeader>&amp;C&amp;F&amp;R&amp;P</oddHeader>
  </headerFooter>
  <rowBreaks count="12" manualBreakCount="12">
    <brk id="32" min="1" max="18" man="1"/>
    <brk id="45" min="1" max="18" man="1"/>
    <brk id="58" min="1" max="18" man="1"/>
    <brk id="71" min="1" max="18" man="1"/>
    <brk id="84" min="1" max="18" man="1"/>
    <brk id="97" min="1" max="18" man="1"/>
    <brk id="110" min="1" max="18" man="1"/>
    <brk id="123" min="1" max="18" man="1"/>
    <brk id="136" min="1" max="18" man="1"/>
    <brk id="149" min="1" max="18" man="1"/>
    <brk id="162" min="1" max="18" man="1"/>
    <brk id="175" min="1" max="18" man="1"/>
  </rowBreaks>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sheetPr>
    <tabColor rgb="FF002060"/>
    <pageSetUpPr fitToPage="1"/>
  </sheetPr>
  <dimension ref="A1:V299"/>
  <sheetViews>
    <sheetView showGridLines="0" topLeftCell="A31" zoomScale="90" zoomScaleNormal="90" workbookViewId="0">
      <selection activeCell="E137" sqref="E137"/>
    </sheetView>
  </sheetViews>
  <sheetFormatPr defaultColWidth="0" defaultRowHeight="0" customHeight="1" zeroHeight="1"/>
  <cols>
    <col min="1" max="1" width="8.44140625" style="8" customWidth="1"/>
    <col min="2" max="2" width="13.88671875" style="8" customWidth="1"/>
    <col min="3" max="3" width="28.33203125" style="8" customWidth="1"/>
    <col min="4" max="4" width="34.109375" style="8" customWidth="1"/>
    <col min="5" max="5" width="21.6640625" style="8" customWidth="1"/>
    <col min="6" max="6" width="14.33203125" style="8" customWidth="1"/>
    <col min="7" max="9" width="12.6640625" style="8" customWidth="1"/>
    <col min="10" max="10" width="2.5546875" style="8" customWidth="1"/>
    <col min="11" max="11" width="40.6640625" style="8" customWidth="1"/>
    <col min="12" max="12" width="14.6640625" style="14" customWidth="1"/>
    <col min="13" max="13" width="13" style="8" customWidth="1"/>
    <col min="14" max="14" width="14.6640625" style="8" customWidth="1"/>
    <col min="15" max="15" width="13.33203125" style="8" customWidth="1"/>
    <col min="16" max="16" width="41" style="8" customWidth="1"/>
    <col min="17" max="17" width="8.6640625" style="8" customWidth="1"/>
    <col min="18" max="18" width="9.109375" style="8" hidden="1" customWidth="1"/>
    <col min="19" max="19" width="9.44140625" style="8" hidden="1" customWidth="1"/>
    <col min="20" max="20" width="0" style="8" hidden="1"/>
    <col min="21" max="21" width="9.109375" style="8" hidden="1"/>
    <col min="22" max="22" width="9.44140625" style="8" hidden="1"/>
    <col min="23" max="16384" width="0" style="8" hidden="1"/>
  </cols>
  <sheetData>
    <row r="1" spans="1:19" s="7" customFormat="1" ht="22.5" customHeight="1" thickBot="1">
      <c r="A1" s="27"/>
      <c r="B1" s="27"/>
      <c r="C1" s="27"/>
      <c r="D1" s="27"/>
      <c r="E1" s="27"/>
      <c r="F1" s="27"/>
      <c r="G1" s="27"/>
      <c r="H1" s="27"/>
      <c r="I1" s="27"/>
      <c r="J1" s="27"/>
      <c r="K1" s="27"/>
      <c r="L1" s="28"/>
      <c r="M1" s="27"/>
      <c r="N1" s="27"/>
      <c r="O1" s="27"/>
      <c r="P1" s="27"/>
      <c r="Q1" s="27"/>
      <c r="R1" s="9"/>
      <c r="S1" s="9"/>
    </row>
    <row r="2" spans="1:19" ht="30" customHeight="1" thickBot="1">
      <c r="A2" s="27"/>
      <c r="B2" s="757" t="s">
        <v>267</v>
      </c>
      <c r="C2" s="758"/>
      <c r="D2" s="758"/>
      <c r="E2" s="758"/>
      <c r="F2" s="758"/>
      <c r="G2" s="758"/>
      <c r="H2" s="758"/>
      <c r="I2" s="758"/>
      <c r="J2" s="758"/>
      <c r="K2" s="758"/>
      <c r="L2" s="758"/>
      <c r="M2" s="758"/>
      <c r="N2" s="758"/>
      <c r="O2" s="758"/>
      <c r="P2" s="759"/>
      <c r="Q2" s="27"/>
      <c r="R2" s="24"/>
      <c r="S2" s="24"/>
    </row>
    <row r="3" spans="1:19" ht="9.9" customHeight="1" thickBot="1">
      <c r="A3" s="27"/>
      <c r="B3" s="27"/>
      <c r="C3" s="27"/>
      <c r="D3" s="27"/>
      <c r="E3" s="27"/>
      <c r="F3" s="27"/>
      <c r="G3" s="27"/>
      <c r="H3" s="27"/>
      <c r="I3" s="27"/>
      <c r="J3" s="27"/>
      <c r="K3" s="27"/>
      <c r="L3" s="27"/>
      <c r="M3" s="27"/>
      <c r="N3" s="27"/>
      <c r="O3" s="27"/>
      <c r="P3" s="27"/>
      <c r="Q3" s="27"/>
      <c r="R3" s="24"/>
      <c r="S3" s="24"/>
    </row>
    <row r="4" spans="1:19" ht="20.25" customHeight="1" thickBot="1">
      <c r="A4" s="27"/>
      <c r="B4" s="653" t="s">
        <v>57</v>
      </c>
      <c r="C4" s="760"/>
      <c r="D4" s="760"/>
      <c r="E4" s="760"/>
      <c r="F4" s="760"/>
      <c r="G4" s="760"/>
      <c r="H4" s="760"/>
      <c r="I4" s="760"/>
      <c r="J4" s="760"/>
      <c r="K4" s="760"/>
      <c r="L4" s="760"/>
      <c r="M4" s="760"/>
      <c r="N4" s="760"/>
      <c r="O4" s="760"/>
      <c r="P4" s="761"/>
      <c r="Q4" s="27"/>
      <c r="R4" s="23"/>
      <c r="S4" s="23"/>
    </row>
    <row r="5" spans="1:19" ht="9.9" customHeight="1" thickBot="1">
      <c r="A5" s="27"/>
      <c r="B5" s="27"/>
      <c r="C5" s="27"/>
      <c r="D5" s="27"/>
      <c r="E5" s="27"/>
      <c r="F5" s="27"/>
      <c r="G5" s="27"/>
      <c r="H5" s="27"/>
      <c r="I5" s="27"/>
      <c r="J5" s="27"/>
      <c r="K5" s="27"/>
      <c r="L5" s="27"/>
      <c r="M5" s="27"/>
      <c r="N5" s="27"/>
      <c r="O5" s="27"/>
      <c r="P5" s="27"/>
      <c r="Q5" s="27"/>
      <c r="R5" s="23"/>
      <c r="S5" s="23"/>
    </row>
    <row r="6" spans="1:19" ht="6" customHeight="1" thickBot="1">
      <c r="A6" s="27"/>
      <c r="B6" s="704"/>
      <c r="C6" s="705"/>
      <c r="D6" s="705"/>
      <c r="E6" s="705"/>
      <c r="F6" s="705"/>
      <c r="G6" s="705"/>
      <c r="H6" s="705"/>
      <c r="I6" s="705"/>
      <c r="J6" s="705"/>
      <c r="K6" s="705"/>
      <c r="L6" s="705"/>
      <c r="M6" s="705"/>
      <c r="N6" s="705"/>
      <c r="O6" s="705"/>
      <c r="P6" s="706"/>
      <c r="Q6" s="27"/>
      <c r="R6" s="23"/>
      <c r="S6" s="23"/>
    </row>
    <row r="7" spans="1:19" ht="9.9" customHeight="1" thickBot="1">
      <c r="A7" s="27"/>
      <c r="B7" s="27"/>
      <c r="C7" s="258"/>
      <c r="D7" s="27"/>
      <c r="E7" s="27"/>
      <c r="F7" s="27"/>
      <c r="G7" s="27"/>
      <c r="H7" s="27"/>
      <c r="I7" s="27"/>
      <c r="J7" s="27"/>
      <c r="K7" s="27"/>
      <c r="L7" s="27"/>
      <c r="M7" s="27"/>
      <c r="N7" s="27"/>
      <c r="O7" s="27"/>
      <c r="P7" s="27"/>
      <c r="Q7" s="27"/>
      <c r="R7" s="9"/>
      <c r="S7" s="9"/>
    </row>
    <row r="8" spans="1:19" ht="20.100000000000001" customHeight="1" thickBot="1">
      <c r="A8" s="27"/>
      <c r="B8" s="27"/>
      <c r="C8" s="662" t="s">
        <v>60</v>
      </c>
      <c r="D8" s="711"/>
      <c r="E8" s="710">
        <f>Legend!E62</f>
        <v>0</v>
      </c>
      <c r="F8" s="762"/>
      <c r="G8" s="762"/>
      <c r="H8" s="762"/>
      <c r="I8" s="763"/>
      <c r="J8" s="27"/>
      <c r="K8" s="662" t="s">
        <v>72</v>
      </c>
      <c r="L8" s="663"/>
      <c r="M8" s="710">
        <f>Legend!E66</f>
        <v>0</v>
      </c>
      <c r="N8" s="699"/>
      <c r="O8" s="699"/>
      <c r="P8" s="700"/>
      <c r="Q8" s="27"/>
      <c r="R8" s="10"/>
    </row>
    <row r="9" spans="1:19" ht="20.100000000000001" customHeight="1" thickBot="1">
      <c r="A9" s="27"/>
      <c r="B9" s="27"/>
      <c r="C9" s="662" t="s">
        <v>61</v>
      </c>
      <c r="D9" s="711"/>
      <c r="E9" s="710">
        <f>Legend!E63</f>
        <v>0</v>
      </c>
      <c r="F9" s="762"/>
      <c r="G9" s="762"/>
      <c r="H9" s="762"/>
      <c r="I9" s="763"/>
      <c r="J9" s="27"/>
      <c r="K9" s="662" t="s">
        <v>76</v>
      </c>
      <c r="L9" s="663"/>
      <c r="M9" s="710">
        <f>Legend!E67</f>
        <v>0</v>
      </c>
      <c r="N9" s="699"/>
      <c r="O9" s="699"/>
      <c r="P9" s="700"/>
      <c r="Q9" s="27"/>
      <c r="R9" s="10"/>
    </row>
    <row r="10" spans="1:19" ht="19.5" customHeight="1" thickBot="1">
      <c r="A10" s="27"/>
      <c r="B10" s="27"/>
      <c r="C10" s="662" t="s">
        <v>73</v>
      </c>
      <c r="D10" s="711"/>
      <c r="E10" s="259">
        <f>Legend!E64</f>
        <v>0</v>
      </c>
      <c r="F10" s="260"/>
      <c r="G10" s="260"/>
      <c r="H10" s="260"/>
      <c r="I10" s="261"/>
      <c r="J10" s="27"/>
      <c r="K10" s="662" t="s">
        <v>62</v>
      </c>
      <c r="L10" s="663"/>
      <c r="M10" s="671"/>
      <c r="N10" s="764"/>
      <c r="O10" s="764"/>
      <c r="P10" s="765"/>
      <c r="Q10" s="27"/>
      <c r="R10" s="10"/>
    </row>
    <row r="11" spans="1:19" ht="19.5" customHeight="1" thickBot="1">
      <c r="A11" s="27"/>
      <c r="B11" s="27"/>
      <c r="C11" s="662" t="s">
        <v>74</v>
      </c>
      <c r="D11" s="711"/>
      <c r="E11" s="712">
        <f>Legend!E65</f>
        <v>0</v>
      </c>
      <c r="F11" s="762"/>
      <c r="G11" s="762"/>
      <c r="H11" s="762"/>
      <c r="I11" s="763"/>
      <c r="J11" s="27"/>
      <c r="K11" s="662" t="s">
        <v>59</v>
      </c>
      <c r="L11" s="663"/>
      <c r="M11" s="671"/>
      <c r="N11" s="672"/>
      <c r="O11" s="672"/>
      <c r="P11" s="673"/>
      <c r="Q11" s="27"/>
      <c r="R11" s="11"/>
    </row>
    <row r="12" spans="1:19" s="9" customFormat="1" ht="9.9" customHeight="1" thickBot="1">
      <c r="A12" s="27"/>
      <c r="B12" s="27"/>
      <c r="C12" s="27"/>
      <c r="D12" s="27"/>
      <c r="E12" s="27"/>
      <c r="F12" s="27"/>
      <c r="G12" s="27"/>
      <c r="H12" s="27"/>
      <c r="I12" s="27"/>
      <c r="J12" s="27"/>
      <c r="K12" s="27"/>
      <c r="L12" s="27"/>
      <c r="M12" s="27"/>
      <c r="N12" s="27"/>
      <c r="O12" s="27"/>
      <c r="P12" s="27"/>
      <c r="Q12" s="27"/>
    </row>
    <row r="13" spans="1:19" ht="6" customHeight="1" thickBot="1">
      <c r="A13" s="27"/>
      <c r="B13" s="704"/>
      <c r="C13" s="705"/>
      <c r="D13" s="705"/>
      <c r="E13" s="705"/>
      <c r="F13" s="705"/>
      <c r="G13" s="705"/>
      <c r="H13" s="705"/>
      <c r="I13" s="705"/>
      <c r="J13" s="705"/>
      <c r="K13" s="705"/>
      <c r="L13" s="705"/>
      <c r="M13" s="705"/>
      <c r="N13" s="705"/>
      <c r="O13" s="705"/>
      <c r="P13" s="706"/>
      <c r="Q13" s="27"/>
      <c r="R13" s="12"/>
      <c r="S13" s="12"/>
    </row>
    <row r="14" spans="1:19" s="9" customFormat="1" ht="15" customHeight="1" thickBot="1">
      <c r="A14" s="27"/>
      <c r="B14" s="27"/>
      <c r="C14" s="27"/>
      <c r="D14" s="27"/>
      <c r="E14" s="27"/>
      <c r="F14" s="27"/>
      <c r="G14" s="27"/>
      <c r="H14" s="27"/>
      <c r="I14" s="27"/>
      <c r="J14" s="27"/>
      <c r="K14" s="27"/>
      <c r="L14" s="27"/>
      <c r="M14" s="27"/>
      <c r="N14" s="27"/>
      <c r="O14" s="27"/>
      <c r="P14" s="27"/>
      <c r="Q14" s="27"/>
    </row>
    <row r="15" spans="1:19" s="13" customFormat="1" ht="15" customHeight="1">
      <c r="A15" s="27"/>
      <c r="B15" s="609" t="s">
        <v>109</v>
      </c>
      <c r="C15" s="766"/>
      <c r="D15" s="766"/>
      <c r="E15" s="767" t="s">
        <v>78</v>
      </c>
      <c r="F15" s="768"/>
      <c r="G15" s="769"/>
      <c r="H15" s="681" t="str">
        <f>G139</f>
        <v/>
      </c>
      <c r="I15" s="682"/>
      <c r="J15" s="27"/>
      <c r="K15" s="27"/>
      <c r="L15" s="27"/>
      <c r="M15" s="27"/>
      <c r="N15" s="27"/>
      <c r="O15" s="27"/>
      <c r="P15" s="27"/>
      <c r="Q15" s="27"/>
    </row>
    <row r="16" spans="1:19" ht="14.25" customHeight="1" thickBot="1">
      <c r="A16" s="27"/>
      <c r="B16" s="770" t="s">
        <v>6</v>
      </c>
      <c r="C16" s="771"/>
      <c r="D16" s="771"/>
      <c r="E16" s="771"/>
      <c r="F16" s="771"/>
      <c r="G16" s="771"/>
      <c r="H16" s="771"/>
      <c r="I16" s="771"/>
      <c r="J16" s="27"/>
      <c r="K16" s="27"/>
      <c r="L16" s="27"/>
      <c r="M16" s="27"/>
      <c r="N16" s="27"/>
      <c r="O16" s="27"/>
      <c r="P16" s="27"/>
      <c r="Q16" s="27"/>
    </row>
    <row r="17" spans="1:17" ht="31.5" customHeight="1" thickBot="1">
      <c r="A17" s="27"/>
      <c r="B17" s="615" t="s">
        <v>25</v>
      </c>
      <c r="C17" s="616"/>
      <c r="D17" s="616"/>
      <c r="E17" s="297" t="s">
        <v>301</v>
      </c>
      <c r="F17" s="227" t="s">
        <v>1</v>
      </c>
      <c r="G17" s="290" t="s">
        <v>4</v>
      </c>
      <c r="H17" s="291" t="s">
        <v>268</v>
      </c>
      <c r="I17" s="292" t="s">
        <v>269</v>
      </c>
      <c r="J17" s="27"/>
      <c r="K17" s="77" t="s">
        <v>77</v>
      </c>
      <c r="L17" s="27"/>
      <c r="M17" s="27"/>
      <c r="N17" s="27"/>
      <c r="O17" s="27"/>
      <c r="P17" s="27"/>
      <c r="Q17" s="27"/>
    </row>
    <row r="18" spans="1:17" ht="20.100000000000001" customHeight="1" thickBot="1">
      <c r="A18" s="27"/>
      <c r="B18" s="772" t="s">
        <v>298</v>
      </c>
      <c r="C18" s="773"/>
      <c r="D18" s="774"/>
      <c r="E18" s="262" t="str">
        <f>E139</f>
        <v/>
      </c>
      <c r="F18" s="263" t="s">
        <v>270</v>
      </c>
      <c r="G18" s="264" t="str">
        <f>IF(E18="","",IF(E18="YES","PASS","FAIL"))</f>
        <v/>
      </c>
      <c r="H18" s="265">
        <f>H139</f>
        <v>0</v>
      </c>
      <c r="I18" s="265">
        <f>I139</f>
        <v>0</v>
      </c>
      <c r="J18" s="27"/>
      <c r="K18" s="266" t="str">
        <f>IF(E18="","",IF(G18="Pass","PASS","FAIL"))</f>
        <v/>
      </c>
      <c r="L18" s="27"/>
      <c r="M18" s="27"/>
      <c r="N18" s="27"/>
      <c r="O18" s="27"/>
      <c r="P18" s="27"/>
      <c r="Q18" s="27"/>
    </row>
    <row r="19" spans="1:17" ht="20.100000000000001" customHeight="1" thickBot="1">
      <c r="A19" s="27"/>
      <c r="B19" s="775" t="str">
        <f>Legend!B116</f>
        <v>1. Title Page</v>
      </c>
      <c r="C19" s="762"/>
      <c r="D19" s="763"/>
      <c r="E19" s="267" t="str">
        <f>IF(AND(COUNTIF(E20:E28,"Yes")=0,COUNTIF(E20:E28,"No")=0),"",IF(COUNTIF(E20:E28,"No*")=0,"YES","NO"))</f>
        <v/>
      </c>
      <c r="F19" s="268" t="s">
        <v>270</v>
      </c>
      <c r="G19" s="269" t="str">
        <f>IF(E19="","",IF(E19="YES","PASS","FAIL"))</f>
        <v/>
      </c>
      <c r="H19" s="267">
        <f>SUM(H20:H28)</f>
        <v>0</v>
      </c>
      <c r="I19" s="267">
        <f>SUM(I20:I28)</f>
        <v>0</v>
      </c>
      <c r="J19" s="27"/>
      <c r="K19" s="296" t="str">
        <f>IF(E19="","",IF(G19="Pass","PASS","FAIL"))</f>
        <v/>
      </c>
      <c r="L19" s="27"/>
      <c r="M19" s="27"/>
      <c r="N19" s="27"/>
      <c r="O19" s="27"/>
      <c r="P19" s="27"/>
      <c r="Q19" s="27"/>
    </row>
    <row r="20" spans="1:17" ht="20.100000000000001" customHeight="1">
      <c r="A20" s="27"/>
      <c r="B20" s="778" t="str">
        <f>Legend!E117</f>
        <v xml:space="preserve">Hard Copy </v>
      </c>
      <c r="C20" s="779"/>
      <c r="D20" s="780"/>
      <c r="E20" s="278"/>
      <c r="F20" s="270" t="s">
        <v>273</v>
      </c>
      <c r="G20" s="271" t="str">
        <f t="shared" ref="G20:G95" si="0">IF(E20="","",IF(E20="YES","PASS","FAIL"))</f>
        <v/>
      </c>
      <c r="H20" s="272">
        <f>IF(G20="Pass",1,0)</f>
        <v>0</v>
      </c>
      <c r="I20" s="69">
        <f>IF(G20="Fail",1,0)</f>
        <v>0</v>
      </c>
      <c r="J20" s="27"/>
      <c r="K20" s="138" t="str">
        <f t="shared" ref="K20:K99" si="1">IF(E20="","",IF(G20="Pass","PASS","FAIL"))</f>
        <v/>
      </c>
      <c r="L20" s="27"/>
      <c r="M20" s="27"/>
      <c r="N20" s="27"/>
      <c r="O20" s="27"/>
      <c r="P20" s="27"/>
      <c r="Q20" s="27"/>
    </row>
    <row r="21" spans="1:17" ht="20.100000000000001" customHeight="1">
      <c r="A21" s="27"/>
      <c r="B21" s="674" t="str">
        <f>Legend!E118</f>
        <v>PDF</v>
      </c>
      <c r="C21" s="675"/>
      <c r="D21" s="676"/>
      <c r="E21" s="279"/>
      <c r="F21" s="174" t="s">
        <v>273</v>
      </c>
      <c r="G21" s="29" t="str">
        <f t="shared" si="0"/>
        <v/>
      </c>
      <c r="H21" s="72">
        <f t="shared" ref="H21:H27" si="2">IF(G21="Pass",1,0)</f>
        <v>0</v>
      </c>
      <c r="I21" s="179">
        <f t="shared" ref="I21:I27" si="3">IF(G21="Fail",1,0)</f>
        <v>0</v>
      </c>
      <c r="J21" s="27"/>
      <c r="K21" s="266" t="str">
        <f t="shared" si="1"/>
        <v/>
      </c>
      <c r="L21" s="27"/>
      <c r="M21" s="27"/>
      <c r="N21" s="27"/>
      <c r="O21" s="27"/>
      <c r="P21" s="27"/>
      <c r="Q21" s="27"/>
    </row>
    <row r="22" spans="1:17" ht="20.100000000000001" customHeight="1">
      <c r="A22" s="27"/>
      <c r="B22" s="674" t="str">
        <f>Legend!E119</f>
        <v>1.a. The RFP number</v>
      </c>
      <c r="C22" s="675"/>
      <c r="D22" s="676"/>
      <c r="E22" s="279"/>
      <c r="F22" s="174" t="s">
        <v>273</v>
      </c>
      <c r="G22" s="29" t="str">
        <f t="shared" si="0"/>
        <v/>
      </c>
      <c r="H22" s="72">
        <f t="shared" si="2"/>
        <v>0</v>
      </c>
      <c r="I22" s="179">
        <f t="shared" si="3"/>
        <v>0</v>
      </c>
      <c r="J22" s="27"/>
      <c r="K22" s="266" t="str">
        <f t="shared" si="1"/>
        <v/>
      </c>
      <c r="L22" s="27"/>
      <c r="M22" s="27"/>
      <c r="N22" s="27"/>
      <c r="O22" s="27"/>
      <c r="P22" s="27"/>
      <c r="Q22" s="27"/>
    </row>
    <row r="23" spans="1:17" ht="20.100000000000001" customHeight="1">
      <c r="A23" s="27"/>
      <c r="B23" s="674" t="str">
        <f>Legend!E120</f>
        <v>1.b. The RFP subject</v>
      </c>
      <c r="C23" s="675"/>
      <c r="D23" s="676"/>
      <c r="E23" s="279"/>
      <c r="F23" s="174" t="s">
        <v>273</v>
      </c>
      <c r="G23" s="29" t="str">
        <f t="shared" si="0"/>
        <v/>
      </c>
      <c r="H23" s="72">
        <f t="shared" si="2"/>
        <v>0</v>
      </c>
      <c r="I23" s="179">
        <f t="shared" si="3"/>
        <v>0</v>
      </c>
      <c r="J23" s="27"/>
      <c r="K23" s="266" t="str">
        <f t="shared" si="1"/>
        <v/>
      </c>
      <c r="L23" s="27"/>
      <c r="M23" s="27"/>
      <c r="N23" s="27"/>
      <c r="O23" s="27"/>
      <c r="P23" s="27"/>
      <c r="Q23" s="27"/>
    </row>
    <row r="24" spans="1:17" ht="20.100000000000001" customHeight="1">
      <c r="A24" s="27"/>
      <c r="B24" s="674" t="str">
        <f>Legend!E121</f>
        <v>1.c. The name of the applicant</v>
      </c>
      <c r="C24" s="675"/>
      <c r="D24" s="676"/>
      <c r="E24" s="279"/>
      <c r="F24" s="174" t="s">
        <v>273</v>
      </c>
      <c r="G24" s="29" t="str">
        <f t="shared" si="0"/>
        <v/>
      </c>
      <c r="H24" s="72">
        <f t="shared" si="2"/>
        <v>0</v>
      </c>
      <c r="I24" s="179">
        <f t="shared" si="3"/>
        <v>0</v>
      </c>
      <c r="J24" s="27"/>
      <c r="K24" s="266" t="str">
        <f t="shared" si="1"/>
        <v/>
      </c>
      <c r="L24" s="27"/>
      <c r="M24" s="27"/>
      <c r="N24" s="27"/>
      <c r="O24" s="27"/>
      <c r="P24" s="27"/>
      <c r="Q24" s="27"/>
    </row>
    <row r="25" spans="1:17" ht="20.100000000000001" customHeight="1">
      <c r="A25" s="27"/>
      <c r="B25" s="674" t="str">
        <f>Legend!E122</f>
        <v>1.d. The applicant's full address</v>
      </c>
      <c r="C25" s="675"/>
      <c r="D25" s="676"/>
      <c r="E25" s="279"/>
      <c r="F25" s="174" t="s">
        <v>273</v>
      </c>
      <c r="G25" s="29" t="str">
        <f t="shared" si="0"/>
        <v/>
      </c>
      <c r="H25" s="72">
        <f t="shared" si="2"/>
        <v>0</v>
      </c>
      <c r="I25" s="179">
        <f t="shared" si="3"/>
        <v>0</v>
      </c>
      <c r="J25" s="27"/>
      <c r="K25" s="266" t="str">
        <f t="shared" si="1"/>
        <v/>
      </c>
      <c r="L25" s="27"/>
      <c r="M25" s="27"/>
      <c r="N25" s="27"/>
      <c r="O25" s="27"/>
      <c r="P25" s="27"/>
      <c r="Q25" s="27"/>
    </row>
    <row r="26" spans="1:17" ht="20.100000000000001" customHeight="1">
      <c r="A26" s="27"/>
      <c r="B26" s="674" t="str">
        <f>Legend!E123</f>
        <v>1.e. The applicant's telephone number</v>
      </c>
      <c r="C26" s="675"/>
      <c r="D26" s="676"/>
      <c r="E26" s="279"/>
      <c r="F26" s="174" t="s">
        <v>273</v>
      </c>
      <c r="G26" s="29" t="str">
        <f t="shared" si="0"/>
        <v/>
      </c>
      <c r="H26" s="72">
        <f t="shared" si="2"/>
        <v>0</v>
      </c>
      <c r="I26" s="179">
        <f t="shared" si="3"/>
        <v>0</v>
      </c>
      <c r="J26" s="27"/>
      <c r="K26" s="266" t="str">
        <f t="shared" si="1"/>
        <v/>
      </c>
      <c r="L26" s="27"/>
      <c r="M26" s="27"/>
      <c r="N26" s="27"/>
      <c r="O26" s="27"/>
      <c r="P26" s="27"/>
      <c r="Q26" s="27"/>
    </row>
    <row r="27" spans="1:17" ht="20.100000000000001" customHeight="1">
      <c r="A27" s="27"/>
      <c r="B27" s="674" t="str">
        <f>Legend!E124</f>
        <v>1.f. The name and title of the designated contact person</v>
      </c>
      <c r="C27" s="675"/>
      <c r="D27" s="676"/>
      <c r="E27" s="279"/>
      <c r="F27" s="174" t="s">
        <v>273</v>
      </c>
      <c r="G27" s="29" t="str">
        <f t="shared" si="0"/>
        <v/>
      </c>
      <c r="H27" s="72">
        <f t="shared" si="2"/>
        <v>0</v>
      </c>
      <c r="I27" s="179">
        <f t="shared" si="3"/>
        <v>0</v>
      </c>
      <c r="J27" s="27"/>
      <c r="K27" s="266" t="str">
        <f t="shared" si="1"/>
        <v/>
      </c>
      <c r="L27" s="27"/>
      <c r="M27" s="27"/>
      <c r="N27" s="27"/>
      <c r="O27" s="27"/>
      <c r="P27" s="27"/>
      <c r="Q27" s="27"/>
    </row>
    <row r="28" spans="1:17" ht="20.100000000000001" customHeight="1" thickBot="1">
      <c r="A28" s="27"/>
      <c r="B28" s="727" t="str">
        <f>Legend!E125</f>
        <v>1.g. The bid opening date</v>
      </c>
      <c r="C28" s="728"/>
      <c r="D28" s="729"/>
      <c r="E28" s="278"/>
      <c r="F28" s="270" t="s">
        <v>273</v>
      </c>
      <c r="G28" s="271" t="str">
        <f t="shared" si="0"/>
        <v/>
      </c>
      <c r="H28" s="72">
        <f>IF(G28="Pass",1,0)</f>
        <v>0</v>
      </c>
      <c r="I28" s="179">
        <f>IF(G28="Fail",1,0)</f>
        <v>0</v>
      </c>
      <c r="J28" s="27"/>
      <c r="K28" s="266" t="str">
        <f t="shared" si="1"/>
        <v/>
      </c>
      <c r="L28" s="27"/>
      <c r="M28" s="27"/>
      <c r="N28" s="27"/>
      <c r="O28" s="27"/>
      <c r="P28" s="27"/>
      <c r="Q28" s="27"/>
    </row>
    <row r="29" spans="1:17" ht="20.100000000000001" customHeight="1" thickBot="1">
      <c r="A29" s="27"/>
      <c r="B29" s="775" t="str">
        <f>Legend!B126</f>
        <v>2. Bidder's Signature Form</v>
      </c>
      <c r="C29" s="776"/>
      <c r="D29" s="777"/>
      <c r="E29" s="267" t="str">
        <f>IF(AND(COUNTIF(E30:E33,"Yes")=0,COUNTIF(E30:E33,"No")=0),"",IF(COUNTIF(E30:E33,"No*")=0,"YES","NO"))</f>
        <v/>
      </c>
      <c r="F29" s="268" t="s">
        <v>270</v>
      </c>
      <c r="G29" s="269" t="str">
        <f>IF(E29="","",IF(E29="YES","PASS","FAIL"))</f>
        <v/>
      </c>
      <c r="H29" s="267">
        <f>SUM(H30:H33)</f>
        <v>0</v>
      </c>
      <c r="I29" s="267">
        <f>SUM(I30:I33)</f>
        <v>0</v>
      </c>
      <c r="J29" s="27"/>
      <c r="K29" s="296" t="str">
        <f t="shared" si="1"/>
        <v/>
      </c>
      <c r="L29" s="27"/>
      <c r="M29" s="27"/>
      <c r="N29" s="27"/>
      <c r="O29" s="27"/>
      <c r="P29" s="27"/>
      <c r="Q29" s="27"/>
    </row>
    <row r="30" spans="1:17" ht="20.100000000000001" customHeight="1">
      <c r="A30" s="27"/>
      <c r="B30" s="778" t="str">
        <f>Legend!E127</f>
        <v xml:space="preserve">Hard Copy </v>
      </c>
      <c r="C30" s="779"/>
      <c r="D30" s="780"/>
      <c r="E30" s="278"/>
      <c r="F30" s="233" t="s">
        <v>273</v>
      </c>
      <c r="G30" s="271" t="str">
        <f t="shared" si="0"/>
        <v/>
      </c>
      <c r="H30" s="272">
        <f>IF(G30="Pass",1,0)</f>
        <v>0</v>
      </c>
      <c r="I30" s="69">
        <f>IF(G30="Fail",1,0)</f>
        <v>0</v>
      </c>
      <c r="J30" s="27"/>
      <c r="K30" s="138" t="str">
        <f t="shared" si="1"/>
        <v/>
      </c>
      <c r="L30" s="27"/>
      <c r="M30" s="27"/>
      <c r="N30" s="27"/>
      <c r="O30" s="27"/>
      <c r="P30" s="27"/>
      <c r="Q30" s="27"/>
    </row>
    <row r="31" spans="1:17" ht="20.100000000000001" customHeight="1">
      <c r="A31" s="27"/>
      <c r="B31" s="674" t="str">
        <f>Legend!E128</f>
        <v>PDF</v>
      </c>
      <c r="C31" s="675"/>
      <c r="D31" s="676"/>
      <c r="E31" s="279"/>
      <c r="F31" s="174" t="s">
        <v>273</v>
      </c>
      <c r="G31" s="29" t="str">
        <f t="shared" si="0"/>
        <v/>
      </c>
      <c r="H31" s="72">
        <f>IF(G31="Pass",1,0)</f>
        <v>0</v>
      </c>
      <c r="I31" s="179">
        <f>IF(G31="Fail",1,0)</f>
        <v>0</v>
      </c>
      <c r="J31" s="27"/>
      <c r="K31" s="266" t="str">
        <f t="shared" si="1"/>
        <v/>
      </c>
      <c r="L31" s="27"/>
      <c r="M31" s="27"/>
      <c r="N31" s="27"/>
      <c r="O31" s="27"/>
      <c r="P31" s="27"/>
      <c r="Q31" s="27"/>
    </row>
    <row r="32" spans="1:17" ht="20.100000000000001" customHeight="1">
      <c r="A32" s="27"/>
      <c r="B32" s="674" t="str">
        <f>Legend!E129</f>
        <v>Original Signature</v>
      </c>
      <c r="C32" s="675"/>
      <c r="D32" s="676"/>
      <c r="E32" s="280"/>
      <c r="F32" s="174" t="s">
        <v>273</v>
      </c>
      <c r="G32" s="190" t="str">
        <f t="shared" si="0"/>
        <v/>
      </c>
      <c r="H32" s="72">
        <f>IF(G32="Pass",1,0)</f>
        <v>0</v>
      </c>
      <c r="I32" s="179">
        <f>IF(G32="Fail",1,0)</f>
        <v>0</v>
      </c>
      <c r="J32" s="27"/>
      <c r="K32" s="266" t="str">
        <f t="shared" si="1"/>
        <v/>
      </c>
      <c r="L32" s="27"/>
      <c r="M32" s="27"/>
      <c r="N32" s="27"/>
      <c r="O32" s="27"/>
      <c r="P32" s="27"/>
      <c r="Q32" s="27"/>
    </row>
    <row r="33" spans="1:17" ht="20.100000000000001" customHeight="1" thickBot="1">
      <c r="A33" s="27"/>
      <c r="B33" s="727" t="str">
        <f>Legend!E130</f>
        <v>{Insert Requirement)</v>
      </c>
      <c r="C33" s="728"/>
      <c r="D33" s="729"/>
      <c r="E33" s="280"/>
      <c r="F33" s="175" t="s">
        <v>273</v>
      </c>
      <c r="G33" s="271" t="str">
        <f t="shared" si="0"/>
        <v/>
      </c>
      <c r="H33" s="72">
        <f>IF(G33="Pass",1,0)</f>
        <v>0</v>
      </c>
      <c r="I33" s="179">
        <f>IF(G33="Fail",1,0)</f>
        <v>0</v>
      </c>
      <c r="J33" s="27"/>
      <c r="K33" s="266" t="str">
        <f t="shared" si="1"/>
        <v/>
      </c>
      <c r="L33" s="27"/>
      <c r="M33" s="27"/>
      <c r="N33" s="27"/>
      <c r="O33" s="27"/>
      <c r="P33" s="27"/>
      <c r="Q33" s="27"/>
    </row>
    <row r="34" spans="1:17" ht="20.100000000000001" customHeight="1" thickBot="1">
      <c r="A34" s="27"/>
      <c r="B34" s="775" t="str">
        <f>Legend!B131</f>
        <v>3. Transmittal/Cover Letter</v>
      </c>
      <c r="C34" s="776"/>
      <c r="D34" s="777"/>
      <c r="E34" s="267" t="str">
        <f>IF(AND(COUNTIF(E35:E38,"Yes")=0,COUNTIF(E35:E38,"No")=0),"",IF(COUNTIF(E35:E38,"No*")=0,"YES","NO"))</f>
        <v/>
      </c>
      <c r="F34" s="268" t="s">
        <v>270</v>
      </c>
      <c r="G34" s="269" t="str">
        <f>IF(E34="","",IF(E34="YES","PASS","FAIL"))</f>
        <v/>
      </c>
      <c r="H34" s="267">
        <f>SUM(H35:H38)</f>
        <v>0</v>
      </c>
      <c r="I34" s="267">
        <f>SUM(I35:I38)</f>
        <v>0</v>
      </c>
      <c r="J34" s="27"/>
      <c r="K34" s="296" t="str">
        <f t="shared" si="1"/>
        <v/>
      </c>
      <c r="L34" s="27"/>
      <c r="M34" s="27"/>
      <c r="N34" s="27"/>
      <c r="O34" s="27"/>
      <c r="P34" s="27"/>
      <c r="Q34" s="27"/>
    </row>
    <row r="35" spans="1:17" ht="20.100000000000001" customHeight="1">
      <c r="A35" s="27"/>
      <c r="B35" s="778" t="str">
        <f>Legend!E132</f>
        <v xml:space="preserve">Hard Copy </v>
      </c>
      <c r="C35" s="779"/>
      <c r="D35" s="780"/>
      <c r="E35" s="278"/>
      <c r="F35" s="270" t="s">
        <v>273</v>
      </c>
      <c r="G35" s="271" t="str">
        <f t="shared" si="0"/>
        <v/>
      </c>
      <c r="H35" s="272">
        <f>IF(G35="Pass",1,0)</f>
        <v>0</v>
      </c>
      <c r="I35" s="69">
        <f>IF(G35="Fail",1,0)</f>
        <v>0</v>
      </c>
      <c r="J35" s="27"/>
      <c r="K35" s="138" t="str">
        <f t="shared" si="1"/>
        <v/>
      </c>
      <c r="L35" s="27"/>
      <c r="M35" s="27"/>
      <c r="N35" s="27"/>
      <c r="O35" s="27"/>
      <c r="P35" s="27"/>
      <c r="Q35" s="27"/>
    </row>
    <row r="36" spans="1:17" ht="20.100000000000001" customHeight="1">
      <c r="A36" s="27"/>
      <c r="B36" s="674" t="str">
        <f>Legend!E133</f>
        <v>PDF</v>
      </c>
      <c r="C36" s="675"/>
      <c r="D36" s="676"/>
      <c r="E36" s="279"/>
      <c r="F36" s="174" t="s">
        <v>273</v>
      </c>
      <c r="G36" s="180" t="str">
        <f t="shared" si="0"/>
        <v/>
      </c>
      <c r="H36" s="71">
        <f>IF(G36="Pass",1,0)</f>
        <v>0</v>
      </c>
      <c r="I36" s="181">
        <f>IF(G36="Fail",1,0)</f>
        <v>0</v>
      </c>
      <c r="J36" s="27"/>
      <c r="K36" s="266" t="str">
        <f t="shared" si="1"/>
        <v/>
      </c>
      <c r="L36" s="27"/>
      <c r="M36" s="27"/>
      <c r="N36" s="27"/>
      <c r="O36" s="27"/>
      <c r="P36" s="27"/>
      <c r="Q36" s="27"/>
    </row>
    <row r="37" spans="1:17" ht="20.100000000000001" customHeight="1">
      <c r="A37" s="27"/>
      <c r="B37" s="674" t="str">
        <f>Legend!E134</f>
        <v>Original Signature</v>
      </c>
      <c r="C37" s="675"/>
      <c r="D37" s="676"/>
      <c r="E37" s="279"/>
      <c r="F37" s="177" t="s">
        <v>273</v>
      </c>
      <c r="G37" s="180" t="str">
        <f>IF(E37="","",IF(E37="YES","PASS","FAIL"))</f>
        <v/>
      </c>
      <c r="H37" s="71">
        <f>IF(G37="Pass",1,0)</f>
        <v>0</v>
      </c>
      <c r="I37" s="181">
        <f>IF(G37="Fail",1,0)</f>
        <v>0</v>
      </c>
      <c r="J37" s="27"/>
      <c r="K37" s="266"/>
      <c r="L37" s="27"/>
      <c r="M37" s="27"/>
      <c r="N37" s="27"/>
      <c r="O37" s="27"/>
      <c r="P37" s="27"/>
      <c r="Q37" s="27"/>
    </row>
    <row r="38" spans="1:17" ht="20.100000000000001" customHeight="1" thickBot="1">
      <c r="A38" s="27"/>
      <c r="B38" s="727" t="str">
        <f>Legend!E135</f>
        <v>{Insert Requirement)</v>
      </c>
      <c r="C38" s="728"/>
      <c r="D38" s="729"/>
      <c r="E38" s="278"/>
      <c r="F38" s="273" t="s">
        <v>273</v>
      </c>
      <c r="G38" s="271" t="str">
        <f t="shared" si="0"/>
        <v/>
      </c>
      <c r="H38" s="272">
        <f>IF(G38="Pass",1,0)</f>
        <v>0</v>
      </c>
      <c r="I38" s="69">
        <f>IF(G38="Fail",1,0)</f>
        <v>0</v>
      </c>
      <c r="J38" s="27"/>
      <c r="K38" s="266" t="str">
        <f t="shared" si="1"/>
        <v/>
      </c>
      <c r="L38" s="27"/>
      <c r="M38" s="27"/>
      <c r="N38" s="27"/>
      <c r="O38" s="27"/>
      <c r="P38" s="27"/>
      <c r="Q38" s="27"/>
    </row>
    <row r="39" spans="1:17" ht="20.100000000000001" customHeight="1" thickBot="1">
      <c r="A39" s="27"/>
      <c r="B39" s="775" t="str">
        <f>Legend!B136</f>
        <v>4. Proposal Response Table of Contents</v>
      </c>
      <c r="C39" s="776"/>
      <c r="D39" s="777"/>
      <c r="E39" s="267" t="str">
        <f>IF(AND(COUNTIF(E40:E43,"Yes")=0,COUNTIF(E40:E43,"No")=0),"",IF(COUNTIF(E40:E43,"No*")=0,"YES","NO"))</f>
        <v/>
      </c>
      <c r="F39" s="268" t="s">
        <v>270</v>
      </c>
      <c r="G39" s="269" t="str">
        <f t="shared" si="0"/>
        <v/>
      </c>
      <c r="H39" s="267">
        <f>SUM(H40:H43)</f>
        <v>0</v>
      </c>
      <c r="I39" s="267">
        <f>SUM(I40:I43)</f>
        <v>0</v>
      </c>
      <c r="J39" s="27"/>
      <c r="K39" s="296" t="str">
        <f t="shared" si="1"/>
        <v/>
      </c>
      <c r="L39" s="27"/>
      <c r="M39" s="27"/>
      <c r="N39" s="27"/>
      <c r="O39" s="27"/>
      <c r="P39" s="27"/>
      <c r="Q39" s="27"/>
    </row>
    <row r="40" spans="1:17" ht="20.100000000000001" customHeight="1">
      <c r="A40" s="27"/>
      <c r="B40" s="778" t="str">
        <f>Legend!E137</f>
        <v xml:space="preserve">Hard Copy </v>
      </c>
      <c r="C40" s="781"/>
      <c r="D40" s="782"/>
      <c r="E40" s="278"/>
      <c r="F40" s="270" t="s">
        <v>273</v>
      </c>
      <c r="G40" s="271" t="str">
        <f t="shared" si="0"/>
        <v/>
      </c>
      <c r="H40" s="272">
        <f>IF(G40="Pass",1,0)</f>
        <v>0</v>
      </c>
      <c r="I40" s="69">
        <f>IF(ED40="Fail",1,0)</f>
        <v>0</v>
      </c>
      <c r="J40" s="27"/>
      <c r="K40" s="138" t="str">
        <f t="shared" si="1"/>
        <v/>
      </c>
      <c r="L40" s="27"/>
      <c r="M40" s="27"/>
      <c r="N40" s="27"/>
      <c r="O40" s="27"/>
      <c r="P40" s="27"/>
      <c r="Q40" s="27"/>
    </row>
    <row r="41" spans="1:17" ht="20.100000000000001" customHeight="1">
      <c r="A41" s="27"/>
      <c r="B41" s="674" t="str">
        <f>Legend!E138</f>
        <v>PDF</v>
      </c>
      <c r="C41" s="675"/>
      <c r="D41" s="676"/>
      <c r="E41" s="279"/>
      <c r="F41" s="174" t="s">
        <v>273</v>
      </c>
      <c r="G41" s="180" t="str">
        <f t="shared" si="0"/>
        <v/>
      </c>
      <c r="H41" s="71">
        <f>IF(G41="Pass",1,0)</f>
        <v>0</v>
      </c>
      <c r="I41" s="181">
        <f>IF(ED41="Fail",1,0)</f>
        <v>0</v>
      </c>
      <c r="J41" s="27"/>
      <c r="K41" s="266" t="str">
        <f t="shared" si="1"/>
        <v/>
      </c>
      <c r="L41" s="27"/>
      <c r="M41" s="27"/>
      <c r="N41" s="27"/>
      <c r="O41" s="27"/>
      <c r="P41" s="27"/>
      <c r="Q41" s="27"/>
    </row>
    <row r="42" spans="1:17" ht="20.100000000000001" customHeight="1">
      <c r="A42" s="27"/>
      <c r="B42" s="674" t="str">
        <f>Legend!E139</f>
        <v>Word</v>
      </c>
      <c r="C42" s="675"/>
      <c r="D42" s="676"/>
      <c r="E42" s="279"/>
      <c r="F42" s="177" t="s">
        <v>273</v>
      </c>
      <c r="G42" s="180" t="str">
        <f>IF(E42="","",IF(E42="YES","PASS","FAIL"))</f>
        <v/>
      </c>
      <c r="H42" s="71">
        <f>IF(G42="Pass",1,0)</f>
        <v>0</v>
      </c>
      <c r="I42" s="181">
        <f>IF(ED42="Fail",1,0)</f>
        <v>0</v>
      </c>
      <c r="J42" s="27"/>
      <c r="K42" s="266"/>
      <c r="L42" s="27"/>
      <c r="M42" s="27"/>
      <c r="N42" s="27"/>
      <c r="O42" s="27"/>
      <c r="P42" s="27"/>
      <c r="Q42" s="27"/>
    </row>
    <row r="43" spans="1:17" ht="20.100000000000001" customHeight="1" thickBot="1">
      <c r="A43" s="27"/>
      <c r="B43" s="727" t="str">
        <f>Legend!E140</f>
        <v>{Insert Requirement)</v>
      </c>
      <c r="C43" s="728"/>
      <c r="D43" s="729"/>
      <c r="E43" s="278"/>
      <c r="F43" s="273" t="s">
        <v>273</v>
      </c>
      <c r="G43" s="271" t="str">
        <f t="shared" si="0"/>
        <v/>
      </c>
      <c r="H43" s="272">
        <f>IF(G43="Pass",1,0)</f>
        <v>0</v>
      </c>
      <c r="I43" s="69">
        <f>IF(ED43="Fail",1,0)</f>
        <v>0</v>
      </c>
      <c r="J43" s="27"/>
      <c r="K43" s="266" t="str">
        <f t="shared" si="1"/>
        <v/>
      </c>
      <c r="L43" s="27"/>
      <c r="M43" s="27"/>
      <c r="N43" s="27"/>
      <c r="O43" s="27"/>
      <c r="P43" s="27"/>
      <c r="Q43" s="27"/>
    </row>
    <row r="44" spans="1:17" ht="20.100000000000001" customHeight="1" thickBot="1">
      <c r="A44" s="27"/>
      <c r="B44" s="775" t="str">
        <f>Legend!B141</f>
        <v xml:space="preserve">5. Statement of Compliance Form </v>
      </c>
      <c r="C44" s="762"/>
      <c r="D44" s="763"/>
      <c r="E44" s="267" t="str">
        <f>IF(AND(COUNTIF(E45:E48,"Yes")=0,COUNTIF(E45:E48,"No")=0),"",IF(COUNTIF(E45:E48,"No*")=0,"YES","NO"))</f>
        <v/>
      </c>
      <c r="F44" s="268" t="s">
        <v>270</v>
      </c>
      <c r="G44" s="269" t="str">
        <f t="shared" si="0"/>
        <v/>
      </c>
      <c r="H44" s="267">
        <f>SUM(H45:H48)</f>
        <v>0</v>
      </c>
      <c r="I44" s="267">
        <f>SUM(I45:I48)</f>
        <v>0</v>
      </c>
      <c r="J44" s="27"/>
      <c r="K44" s="296" t="str">
        <f t="shared" si="1"/>
        <v/>
      </c>
      <c r="L44" s="27"/>
      <c r="M44" s="27"/>
      <c r="N44" s="27"/>
      <c r="O44" s="27"/>
      <c r="P44" s="27"/>
      <c r="Q44" s="27"/>
    </row>
    <row r="45" spans="1:17" ht="20.100000000000001" customHeight="1">
      <c r="A45" s="27"/>
      <c r="B45" s="778" t="str">
        <f>Legend!E142</f>
        <v xml:space="preserve">Hard Copy </v>
      </c>
      <c r="C45" s="779"/>
      <c r="D45" s="780"/>
      <c r="E45" s="278"/>
      <c r="F45" s="270" t="s">
        <v>273</v>
      </c>
      <c r="G45" s="271" t="str">
        <f t="shared" si="0"/>
        <v/>
      </c>
      <c r="H45" s="272">
        <f>IF(G45="Pass",1,0)</f>
        <v>0</v>
      </c>
      <c r="I45" s="69">
        <f>IF(G45="Fail",1,0)</f>
        <v>0</v>
      </c>
      <c r="J45" s="27"/>
      <c r="K45" s="138" t="str">
        <f t="shared" si="1"/>
        <v/>
      </c>
      <c r="L45" s="27"/>
      <c r="M45" s="27"/>
      <c r="N45" s="27"/>
      <c r="O45" s="27"/>
      <c r="P45" s="27"/>
      <c r="Q45" s="27"/>
    </row>
    <row r="46" spans="1:17" ht="20.100000000000001" customHeight="1">
      <c r="A46" s="27"/>
      <c r="B46" s="674" t="str">
        <f>Legend!E143</f>
        <v>PDF</v>
      </c>
      <c r="C46" s="675"/>
      <c r="D46" s="676"/>
      <c r="E46" s="279"/>
      <c r="F46" s="174" t="s">
        <v>273</v>
      </c>
      <c r="G46" s="180" t="str">
        <f t="shared" si="0"/>
        <v/>
      </c>
      <c r="H46" s="71">
        <f>IF(G46="Pass",1,0)</f>
        <v>0</v>
      </c>
      <c r="I46" s="181">
        <f>IF(G46="Fail",1,0)</f>
        <v>0</v>
      </c>
      <c r="J46" s="27"/>
      <c r="K46" s="266" t="str">
        <f t="shared" si="1"/>
        <v/>
      </c>
      <c r="L46" s="27"/>
      <c r="M46" s="27"/>
      <c r="N46" s="27"/>
      <c r="O46" s="27"/>
      <c r="P46" s="27"/>
      <c r="Q46" s="27"/>
    </row>
    <row r="47" spans="1:17" ht="20.100000000000001" customHeight="1">
      <c r="A47" s="27"/>
      <c r="B47" s="674" t="str">
        <f>Legend!E144</f>
        <v>Original Signature</v>
      </c>
      <c r="C47" s="675"/>
      <c r="D47" s="676"/>
      <c r="E47" s="279"/>
      <c r="F47" s="177" t="s">
        <v>273</v>
      </c>
      <c r="G47" s="180" t="str">
        <f>IF(E47="","",IF(E47="YES","PASS","FAIL"))</f>
        <v/>
      </c>
      <c r="H47" s="71">
        <f>IF(G47="Pass",1,0)</f>
        <v>0</v>
      </c>
      <c r="I47" s="181">
        <f>IF(G47="Fail",1,0)</f>
        <v>0</v>
      </c>
      <c r="J47" s="27"/>
      <c r="K47" s="266"/>
      <c r="L47" s="27"/>
      <c r="M47" s="27"/>
      <c r="N47" s="27"/>
      <c r="O47" s="27"/>
      <c r="P47" s="27"/>
      <c r="Q47" s="27"/>
    </row>
    <row r="48" spans="1:17" ht="20.100000000000001" customHeight="1" thickBot="1">
      <c r="A48" s="27"/>
      <c r="B48" s="727" t="str">
        <f>Legend!E145</f>
        <v>{Insert Requirement)</v>
      </c>
      <c r="C48" s="728"/>
      <c r="D48" s="729"/>
      <c r="E48" s="278"/>
      <c r="F48" s="273" t="s">
        <v>273</v>
      </c>
      <c r="G48" s="271" t="str">
        <f t="shared" si="0"/>
        <v/>
      </c>
      <c r="H48" s="272">
        <f>IF(G48="Pass",1,0)</f>
        <v>0</v>
      </c>
      <c r="I48" s="69">
        <f>IF(G48="Fail",1,0)</f>
        <v>0</v>
      </c>
      <c r="J48" s="27"/>
      <c r="K48" s="266" t="str">
        <f t="shared" si="1"/>
        <v/>
      </c>
      <c r="L48" s="27"/>
      <c r="M48" s="27"/>
      <c r="N48" s="27"/>
      <c r="O48" s="27"/>
      <c r="P48" s="27"/>
      <c r="Q48" s="27"/>
    </row>
    <row r="49" spans="1:17" ht="20.100000000000001" customHeight="1" thickBot="1">
      <c r="A49" s="27"/>
      <c r="B49" s="775" t="str">
        <f>Legend!B146</f>
        <v>6. Certification Sheet</v>
      </c>
      <c r="C49" s="762"/>
      <c r="D49" s="763"/>
      <c r="E49" s="267" t="str">
        <f>IF(AND(COUNTIF(E50:E53,"Yes")=0,COUNTIF(E50:E53,"No")=0),"",IF(COUNTIF(E50:E53,"No*")=0,"YES","NO"))</f>
        <v/>
      </c>
      <c r="F49" s="268" t="s">
        <v>270</v>
      </c>
      <c r="G49" s="269" t="str">
        <f t="shared" si="0"/>
        <v/>
      </c>
      <c r="H49" s="267">
        <f>SUM(H50:H53)</f>
        <v>0</v>
      </c>
      <c r="I49" s="267">
        <f>SUM(I50:I53)</f>
        <v>0</v>
      </c>
      <c r="J49" s="27"/>
      <c r="K49" s="296" t="str">
        <f t="shared" si="1"/>
        <v/>
      </c>
      <c r="L49" s="27"/>
      <c r="M49" s="27"/>
      <c r="N49" s="27"/>
      <c r="O49" s="27"/>
      <c r="P49" s="27"/>
      <c r="Q49" s="27"/>
    </row>
    <row r="50" spans="1:17" ht="20.100000000000001" customHeight="1">
      <c r="A50" s="27"/>
      <c r="B50" s="778" t="str">
        <f>Legend!E147</f>
        <v xml:space="preserve">Hard Copy </v>
      </c>
      <c r="C50" s="779"/>
      <c r="D50" s="780"/>
      <c r="E50" s="278"/>
      <c r="F50" s="270" t="s">
        <v>273</v>
      </c>
      <c r="G50" s="271" t="str">
        <f t="shared" si="0"/>
        <v/>
      </c>
      <c r="H50" s="272">
        <f>IF(G50="Pass",1,0)</f>
        <v>0</v>
      </c>
      <c r="I50" s="69">
        <f>IF(G50="Fail",1,0)</f>
        <v>0</v>
      </c>
      <c r="J50" s="27"/>
      <c r="K50" s="138" t="str">
        <f t="shared" si="1"/>
        <v/>
      </c>
      <c r="L50" s="27"/>
      <c r="M50" s="27"/>
      <c r="N50" s="27"/>
      <c r="O50" s="27"/>
      <c r="P50" s="27"/>
      <c r="Q50" s="27"/>
    </row>
    <row r="51" spans="1:17" ht="20.100000000000001" customHeight="1">
      <c r="A51" s="27"/>
      <c r="B51" s="674" t="str">
        <f>Legend!E148</f>
        <v>PDF</v>
      </c>
      <c r="C51" s="675"/>
      <c r="D51" s="676"/>
      <c r="E51" s="279"/>
      <c r="F51" s="174" t="s">
        <v>273</v>
      </c>
      <c r="G51" s="180" t="str">
        <f t="shared" si="0"/>
        <v/>
      </c>
      <c r="H51" s="71">
        <f>IF(G51="Pass",1,0)</f>
        <v>0</v>
      </c>
      <c r="I51" s="181">
        <f>IF(G51="Fail",1,0)</f>
        <v>0</v>
      </c>
      <c r="J51" s="27"/>
      <c r="K51" s="266" t="str">
        <f t="shared" si="1"/>
        <v/>
      </c>
      <c r="L51" s="27"/>
      <c r="M51" s="27"/>
      <c r="N51" s="27"/>
      <c r="O51" s="27"/>
      <c r="P51" s="27"/>
      <c r="Q51" s="27"/>
    </row>
    <row r="52" spans="1:17" ht="20.100000000000001" customHeight="1">
      <c r="A52" s="27"/>
      <c r="B52" s="674" t="str">
        <f>Legend!E149</f>
        <v>Original Signature</v>
      </c>
      <c r="C52" s="675"/>
      <c r="D52" s="676"/>
      <c r="E52" s="279"/>
      <c r="F52" s="177" t="s">
        <v>273</v>
      </c>
      <c r="G52" s="180" t="str">
        <f>IF(E52="","",IF(E52="YES","PASS","FAIL"))</f>
        <v/>
      </c>
      <c r="H52" s="71">
        <f>IF(G52="Pass",1,0)</f>
        <v>0</v>
      </c>
      <c r="I52" s="181">
        <f>IF(G52="Fail",1,0)</f>
        <v>0</v>
      </c>
      <c r="J52" s="27"/>
      <c r="K52" s="266"/>
      <c r="L52" s="27"/>
      <c r="M52" s="27"/>
      <c r="N52" s="27"/>
      <c r="O52" s="27"/>
      <c r="P52" s="27"/>
      <c r="Q52" s="27"/>
    </row>
    <row r="53" spans="1:17" ht="20.100000000000001" customHeight="1" thickBot="1">
      <c r="A53" s="27"/>
      <c r="B53" s="727" t="str">
        <f>Legend!E150</f>
        <v>{Insert Requirement)</v>
      </c>
      <c r="C53" s="728"/>
      <c r="D53" s="729"/>
      <c r="E53" s="278"/>
      <c r="F53" s="273" t="s">
        <v>273</v>
      </c>
      <c r="G53" s="271" t="str">
        <f t="shared" si="0"/>
        <v/>
      </c>
      <c r="H53" s="272">
        <f>IF(G53="Pass",1,0)</f>
        <v>0</v>
      </c>
      <c r="I53" s="69">
        <f>IF(G53="Fail",1,0)</f>
        <v>0</v>
      </c>
      <c r="J53" s="27"/>
      <c r="K53" s="266" t="str">
        <f t="shared" si="1"/>
        <v/>
      </c>
      <c r="L53" s="27"/>
      <c r="M53" s="27"/>
      <c r="N53" s="27"/>
      <c r="O53" s="27"/>
      <c r="P53" s="27"/>
      <c r="Q53" s="27"/>
    </row>
    <row r="54" spans="1:17" ht="20.100000000000001" customHeight="1" thickBot="1">
      <c r="A54" s="27"/>
      <c r="B54" s="775" t="str">
        <f>Legend!B151</f>
        <v>7. Proof of Agency's 501 (c) (3) Status as a Non-Profit</v>
      </c>
      <c r="C54" s="762"/>
      <c r="D54" s="763"/>
      <c r="E54" s="267" t="str">
        <f>IF(AND(COUNTIF(E55:E58,"Yes")=0,COUNTIF(E55:E58,"No")=0),"",IF(COUNTIF(E55:E58,"No*")=0,"YES","NO"))</f>
        <v/>
      </c>
      <c r="F54" s="268" t="s">
        <v>270</v>
      </c>
      <c r="G54" s="269" t="str">
        <f>IF(E54="","",IF(E54="YES","PASS","FAIL"))</f>
        <v/>
      </c>
      <c r="H54" s="267">
        <f>SUM(H55:H58)</f>
        <v>0</v>
      </c>
      <c r="I54" s="267">
        <f>SUM(I55:I58)</f>
        <v>0</v>
      </c>
      <c r="J54" s="27"/>
      <c r="K54" s="296" t="str">
        <f t="shared" si="1"/>
        <v/>
      </c>
      <c r="L54" s="27"/>
      <c r="M54" s="27"/>
      <c r="N54" s="27"/>
      <c r="O54" s="27"/>
      <c r="P54" s="27"/>
      <c r="Q54" s="27"/>
    </row>
    <row r="55" spans="1:17" ht="20.100000000000001" customHeight="1">
      <c r="A55" s="27"/>
      <c r="B55" s="778" t="str">
        <f>Legend!E152</f>
        <v xml:space="preserve">Hard Copy </v>
      </c>
      <c r="C55" s="779"/>
      <c r="D55" s="780"/>
      <c r="E55" s="281"/>
      <c r="F55" s="274" t="s">
        <v>273</v>
      </c>
      <c r="G55" s="275" t="str">
        <f>IF(E55="","",IF(E55="YES","PASS","FAIL"))</f>
        <v/>
      </c>
      <c r="H55" s="276">
        <f>IF(G55="Pass",1,0)</f>
        <v>0</v>
      </c>
      <c r="I55" s="277">
        <f>IF(G55="Fail",1,0)</f>
        <v>0</v>
      </c>
      <c r="J55" s="27"/>
      <c r="K55" s="138"/>
      <c r="L55" s="27"/>
      <c r="M55" s="27"/>
      <c r="N55" s="27"/>
      <c r="O55" s="27"/>
      <c r="P55" s="27"/>
      <c r="Q55" s="27"/>
    </row>
    <row r="56" spans="1:17" ht="20.100000000000001" customHeight="1">
      <c r="A56" s="27"/>
      <c r="B56" s="674" t="str">
        <f>Legend!E153</f>
        <v>PDF</v>
      </c>
      <c r="C56" s="675"/>
      <c r="D56" s="676"/>
      <c r="E56" s="279"/>
      <c r="F56" s="177" t="s">
        <v>273</v>
      </c>
      <c r="G56" s="180" t="str">
        <f>IF(E56="","",IF(E56="YES","PASS","FAIL"))</f>
        <v/>
      </c>
      <c r="H56" s="71">
        <f>IF(G56="Pass",1,0)</f>
        <v>0</v>
      </c>
      <c r="I56" s="181">
        <f>IF(G56="Fail",1,0)</f>
        <v>0</v>
      </c>
      <c r="J56" s="27"/>
      <c r="K56" s="266"/>
      <c r="L56" s="27"/>
      <c r="M56" s="27"/>
      <c r="N56" s="27"/>
      <c r="O56" s="27"/>
      <c r="P56" s="27"/>
      <c r="Q56" s="27"/>
    </row>
    <row r="57" spans="1:17" ht="20.100000000000001" customHeight="1">
      <c r="A57" s="27"/>
      <c r="B57" s="674" t="str">
        <f>Legend!E154</f>
        <v>{Insert Requirement)</v>
      </c>
      <c r="C57" s="675"/>
      <c r="D57" s="676"/>
      <c r="E57" s="279"/>
      <c r="F57" s="177" t="s">
        <v>273</v>
      </c>
      <c r="G57" s="180" t="str">
        <f>IF(E57="","",IF(E57="YES","PASS","FAIL"))</f>
        <v/>
      </c>
      <c r="H57" s="71">
        <f>IF(G57="Pass",1,0)</f>
        <v>0</v>
      </c>
      <c r="I57" s="181">
        <f>IF(G57="Fail",1,0)</f>
        <v>0</v>
      </c>
      <c r="J57" s="27"/>
      <c r="K57" s="266"/>
      <c r="L57" s="27"/>
      <c r="M57" s="27"/>
      <c r="N57" s="27"/>
      <c r="O57" s="27"/>
      <c r="P57" s="27"/>
      <c r="Q57" s="27"/>
    </row>
    <row r="58" spans="1:17" ht="20.100000000000001" customHeight="1" thickBot="1">
      <c r="A58" s="27"/>
      <c r="B58" s="727" t="str">
        <f>Legend!E155</f>
        <v>{Insert Requirement)</v>
      </c>
      <c r="C58" s="728"/>
      <c r="D58" s="729"/>
      <c r="E58" s="298"/>
      <c r="F58" s="299" t="s">
        <v>273</v>
      </c>
      <c r="G58" s="300" t="str">
        <f t="shared" si="0"/>
        <v/>
      </c>
      <c r="H58" s="301">
        <f>IF(G58="Pass",1,0)</f>
        <v>0</v>
      </c>
      <c r="I58" s="70">
        <f>IF(G58="Fail",1,0)</f>
        <v>0</v>
      </c>
      <c r="J58" s="27"/>
      <c r="K58" s="266" t="str">
        <f t="shared" si="1"/>
        <v/>
      </c>
      <c r="L58" s="27"/>
      <c r="M58" s="27"/>
      <c r="N58" s="27"/>
      <c r="O58" s="27"/>
      <c r="P58" s="27"/>
      <c r="Q58" s="27"/>
    </row>
    <row r="59" spans="1:17" ht="20.100000000000001" customHeight="1" thickBot="1">
      <c r="A59" s="27"/>
      <c r="B59" s="775" t="str">
        <f>Legend!J116</f>
        <v>8. Non-Collusion Statement</v>
      </c>
      <c r="C59" s="762"/>
      <c r="D59" s="763"/>
      <c r="E59" s="267" t="str">
        <f>IF(AND(COUNTIF(E60:E63,"Yes")=0,COUNTIF(E60:E63,"No")=0),"",IF(COUNTIF(E60:E63,"No*")=0,"YES","NO"))</f>
        <v/>
      </c>
      <c r="F59" s="268" t="s">
        <v>270</v>
      </c>
      <c r="G59" s="269" t="str">
        <f t="shared" si="0"/>
        <v/>
      </c>
      <c r="H59" s="267">
        <f>SUM(H60:H63)</f>
        <v>0</v>
      </c>
      <c r="I59" s="267">
        <f>SUM(I60:I63)</f>
        <v>0</v>
      </c>
      <c r="J59" s="27"/>
      <c r="K59" s="296" t="str">
        <f t="shared" si="1"/>
        <v/>
      </c>
      <c r="L59" s="27"/>
      <c r="M59" s="27"/>
      <c r="N59" s="27"/>
      <c r="O59" s="27"/>
      <c r="P59" s="27"/>
      <c r="Q59" s="27"/>
    </row>
    <row r="60" spans="1:17" ht="20.100000000000001" customHeight="1">
      <c r="A60" s="27"/>
      <c r="B60" s="778" t="str">
        <f>Legend!N117</f>
        <v xml:space="preserve">Hard Copy </v>
      </c>
      <c r="C60" s="779"/>
      <c r="D60" s="780"/>
      <c r="E60" s="278"/>
      <c r="F60" s="270" t="s">
        <v>273</v>
      </c>
      <c r="G60" s="271" t="str">
        <f t="shared" si="0"/>
        <v/>
      </c>
      <c r="H60" s="272">
        <f>IF(G60="Pass",1,0)</f>
        <v>0</v>
      </c>
      <c r="I60" s="69">
        <f>IF(G60="Fail",1,0)</f>
        <v>0</v>
      </c>
      <c r="J60" s="27"/>
      <c r="K60" s="138" t="str">
        <f t="shared" si="1"/>
        <v/>
      </c>
      <c r="L60" s="27"/>
      <c r="M60" s="27"/>
      <c r="N60" s="27"/>
      <c r="O60" s="27"/>
      <c r="P60" s="27"/>
      <c r="Q60" s="27"/>
    </row>
    <row r="61" spans="1:17" ht="20.100000000000001" customHeight="1">
      <c r="A61" s="27"/>
      <c r="B61" s="674" t="str">
        <f>Legend!N118</f>
        <v>PDF</v>
      </c>
      <c r="C61" s="675"/>
      <c r="D61" s="676"/>
      <c r="E61" s="279"/>
      <c r="F61" s="174" t="s">
        <v>273</v>
      </c>
      <c r="G61" s="180" t="str">
        <f t="shared" si="0"/>
        <v/>
      </c>
      <c r="H61" s="71">
        <f>IF(G61="Pass",1,0)</f>
        <v>0</v>
      </c>
      <c r="I61" s="181">
        <f>IF(G61="Fail",1,0)</f>
        <v>0</v>
      </c>
      <c r="J61" s="27"/>
      <c r="K61" s="266" t="str">
        <f t="shared" si="1"/>
        <v/>
      </c>
      <c r="L61" s="27"/>
      <c r="M61" s="27"/>
      <c r="N61" s="27"/>
      <c r="O61" s="27"/>
      <c r="P61" s="27"/>
      <c r="Q61" s="27"/>
    </row>
    <row r="62" spans="1:17" ht="20.100000000000001" customHeight="1">
      <c r="A62" s="27"/>
      <c r="B62" s="674" t="str">
        <f>Legend!N119</f>
        <v>Original Signature</v>
      </c>
      <c r="C62" s="675"/>
      <c r="D62" s="676"/>
      <c r="E62" s="279"/>
      <c r="F62" s="177" t="s">
        <v>273</v>
      </c>
      <c r="G62" s="180" t="str">
        <f t="shared" si="0"/>
        <v/>
      </c>
      <c r="H62" s="71">
        <f>IF(G62="Pass",1,0)</f>
        <v>0</v>
      </c>
      <c r="I62" s="181">
        <f>IF(G62="Fail",1,0)</f>
        <v>0</v>
      </c>
      <c r="J62" s="27"/>
      <c r="K62" s="266" t="str">
        <f t="shared" si="1"/>
        <v/>
      </c>
      <c r="L62" s="27"/>
      <c r="M62" s="27"/>
      <c r="N62" s="27"/>
      <c r="O62" s="27"/>
      <c r="P62" s="27"/>
      <c r="Q62" s="27"/>
    </row>
    <row r="63" spans="1:17" ht="20.100000000000001" customHeight="1" thickBot="1">
      <c r="A63" s="27"/>
      <c r="B63" s="727" t="str">
        <f>Legend!N120</f>
        <v>Notary Mark</v>
      </c>
      <c r="C63" s="728"/>
      <c r="D63" s="729"/>
      <c r="E63" s="278"/>
      <c r="F63" s="273" t="s">
        <v>273</v>
      </c>
      <c r="G63" s="271" t="str">
        <f t="shared" si="0"/>
        <v/>
      </c>
      <c r="H63" s="272">
        <f>IF(G63="Pass",1,0)</f>
        <v>0</v>
      </c>
      <c r="I63" s="69">
        <f>IF(G63="Fail",1,0)</f>
        <v>0</v>
      </c>
      <c r="J63" s="27"/>
      <c r="K63" s="266" t="str">
        <f t="shared" si="1"/>
        <v/>
      </c>
      <c r="L63" s="27"/>
      <c r="M63" s="27"/>
      <c r="N63" s="27"/>
      <c r="O63" s="27"/>
      <c r="P63" s="27"/>
      <c r="Q63" s="27"/>
    </row>
    <row r="64" spans="1:17" ht="20.100000000000001" customHeight="1" thickBot="1">
      <c r="A64" s="27"/>
      <c r="B64" s="775" t="str">
        <f>Legend!J121</f>
        <v>9. Exception Form</v>
      </c>
      <c r="C64" s="762"/>
      <c r="D64" s="763"/>
      <c r="E64" s="267" t="str">
        <f>IF(AND(COUNTIF(E65:E68,"Yes")=0,COUNTIF(E65:E68,"No")=0),"",IF(COUNTIF(E65:E68,"No*")=0,"YES","NO"))</f>
        <v/>
      </c>
      <c r="F64" s="268" t="s">
        <v>270</v>
      </c>
      <c r="G64" s="269" t="str">
        <f t="shared" si="0"/>
        <v/>
      </c>
      <c r="H64" s="267">
        <f>SUM(H65:H68)</f>
        <v>0</v>
      </c>
      <c r="I64" s="267">
        <f>SUM(I65:I68)</f>
        <v>0</v>
      </c>
      <c r="J64" s="27"/>
      <c r="K64" s="296" t="str">
        <f t="shared" si="1"/>
        <v/>
      </c>
      <c r="L64" s="27"/>
      <c r="M64" s="27"/>
      <c r="N64" s="27"/>
      <c r="O64" s="27"/>
      <c r="P64" s="27"/>
      <c r="Q64" s="27"/>
    </row>
    <row r="65" spans="1:17" ht="20.100000000000001" customHeight="1">
      <c r="A65" s="27"/>
      <c r="B65" s="778" t="str">
        <f>Legend!N122</f>
        <v xml:space="preserve">Hard Copy </v>
      </c>
      <c r="C65" s="779"/>
      <c r="D65" s="780"/>
      <c r="E65" s="278"/>
      <c r="F65" s="270" t="s">
        <v>273</v>
      </c>
      <c r="G65" s="271" t="str">
        <f t="shared" si="0"/>
        <v/>
      </c>
      <c r="H65" s="272">
        <f>IF(G65="Pass",1,0)</f>
        <v>0</v>
      </c>
      <c r="I65" s="69">
        <f>IF(G65="Fail",1,0)</f>
        <v>0</v>
      </c>
      <c r="J65" s="27"/>
      <c r="K65" s="138" t="str">
        <f t="shared" si="1"/>
        <v/>
      </c>
      <c r="L65" s="27"/>
      <c r="M65" s="27"/>
      <c r="N65" s="27"/>
      <c r="O65" s="27"/>
      <c r="P65" s="27"/>
      <c r="Q65" s="27"/>
    </row>
    <row r="66" spans="1:17" ht="20.100000000000001" customHeight="1">
      <c r="A66" s="27"/>
      <c r="B66" s="674" t="str">
        <f>Legend!N123</f>
        <v>PDF</v>
      </c>
      <c r="C66" s="675"/>
      <c r="D66" s="676"/>
      <c r="E66" s="279"/>
      <c r="F66" s="174" t="s">
        <v>273</v>
      </c>
      <c r="G66" s="180" t="str">
        <f t="shared" si="0"/>
        <v/>
      </c>
      <c r="H66" s="71">
        <f>IF(G66="Pass",1,0)</f>
        <v>0</v>
      </c>
      <c r="I66" s="181">
        <f>IF(G66="Fail",1,0)</f>
        <v>0</v>
      </c>
      <c r="J66" s="27"/>
      <c r="K66" s="266" t="str">
        <f t="shared" si="1"/>
        <v/>
      </c>
      <c r="L66" s="27"/>
      <c r="M66" s="27"/>
      <c r="N66" s="27"/>
      <c r="O66" s="27"/>
      <c r="P66" s="27"/>
      <c r="Q66" s="27"/>
    </row>
    <row r="67" spans="1:17" ht="20.100000000000001" customHeight="1">
      <c r="A67" s="27"/>
      <c r="B67" s="674" t="str">
        <f>Legend!N124</f>
        <v>Check Box if No Exceptions</v>
      </c>
      <c r="C67" s="675"/>
      <c r="D67" s="676"/>
      <c r="E67" s="279"/>
      <c r="F67" s="177" t="s">
        <v>273</v>
      </c>
      <c r="G67" s="180" t="str">
        <f>IF(E67="","",IF(E67="YES","PASS","FAIL"))</f>
        <v/>
      </c>
      <c r="H67" s="71">
        <f>IF(G67="Pass",1,0)</f>
        <v>0</v>
      </c>
      <c r="I67" s="181">
        <f>IF(G67="Fail",1,0)</f>
        <v>0</v>
      </c>
      <c r="J67" s="27"/>
      <c r="K67" s="266"/>
      <c r="L67" s="27"/>
      <c r="M67" s="27"/>
      <c r="N67" s="27"/>
      <c r="O67" s="27"/>
      <c r="P67" s="27"/>
      <c r="Q67" s="27"/>
    </row>
    <row r="68" spans="1:17" ht="20.100000000000001" customHeight="1" thickBot="1">
      <c r="A68" s="27"/>
      <c r="B68" s="727" t="str">
        <f>Legend!N125</f>
        <v>{Insert Requirement)</v>
      </c>
      <c r="C68" s="728"/>
      <c r="D68" s="729"/>
      <c r="E68" s="278"/>
      <c r="F68" s="273" t="s">
        <v>273</v>
      </c>
      <c r="G68" s="271" t="str">
        <f t="shared" si="0"/>
        <v/>
      </c>
      <c r="H68" s="272">
        <f>IF(G68="Pass",1,0)</f>
        <v>0</v>
      </c>
      <c r="I68" s="69">
        <f>IF(G68="Fail",1,0)</f>
        <v>0</v>
      </c>
      <c r="J68" s="27"/>
      <c r="K68" s="266" t="str">
        <f t="shared" si="1"/>
        <v/>
      </c>
      <c r="L68" s="27"/>
      <c r="M68" s="27"/>
      <c r="N68" s="27"/>
      <c r="O68" s="27"/>
      <c r="P68" s="27"/>
      <c r="Q68" s="27"/>
    </row>
    <row r="69" spans="1:17" ht="20.100000000000001" customHeight="1" thickBot="1">
      <c r="A69" s="27"/>
      <c r="B69" s="775" t="str">
        <f>Legend!J126</f>
        <v>10. Confidential Information Form</v>
      </c>
      <c r="C69" s="762"/>
      <c r="D69" s="763"/>
      <c r="E69" s="267" t="str">
        <f>IF(AND(COUNTIF(E70:E73,"Yes")=0,COUNTIF(E70:E73,"No")=0),"",IF(COUNTIF(E70:E73,"No*")=0,"YES","NO"))</f>
        <v/>
      </c>
      <c r="F69" s="268" t="s">
        <v>270</v>
      </c>
      <c r="G69" s="269" t="str">
        <f t="shared" si="0"/>
        <v/>
      </c>
      <c r="H69" s="267">
        <f>SUM(H70:H73)</f>
        <v>0</v>
      </c>
      <c r="I69" s="267">
        <f>SUM(I70:I73)</f>
        <v>0</v>
      </c>
      <c r="J69" s="27"/>
      <c r="K69" s="296" t="str">
        <f t="shared" si="1"/>
        <v/>
      </c>
      <c r="L69" s="27"/>
      <c r="M69" s="27"/>
      <c r="N69" s="27"/>
      <c r="O69" s="27"/>
      <c r="P69" s="27"/>
      <c r="Q69" s="27"/>
    </row>
    <row r="70" spans="1:17" ht="20.100000000000001" customHeight="1">
      <c r="A70" s="27"/>
      <c r="B70" s="778" t="str">
        <f>Legend!N127</f>
        <v xml:space="preserve">Hard Copy </v>
      </c>
      <c r="C70" s="779"/>
      <c r="D70" s="780"/>
      <c r="E70" s="278"/>
      <c r="F70" s="270" t="s">
        <v>273</v>
      </c>
      <c r="G70" s="271" t="str">
        <f t="shared" si="0"/>
        <v/>
      </c>
      <c r="H70" s="272">
        <f>IF(G70="Pass",1,0)</f>
        <v>0</v>
      </c>
      <c r="I70" s="69">
        <f>IF(G70="Fail",1,0)</f>
        <v>0</v>
      </c>
      <c r="J70" s="27"/>
      <c r="K70" s="138" t="str">
        <f t="shared" si="1"/>
        <v/>
      </c>
      <c r="L70" s="27"/>
      <c r="M70" s="27"/>
      <c r="N70" s="27"/>
      <c r="O70" s="27"/>
      <c r="P70" s="27"/>
      <c r="Q70" s="27"/>
    </row>
    <row r="71" spans="1:17" ht="20.100000000000001" customHeight="1">
      <c r="A71" s="27"/>
      <c r="B71" s="674" t="str">
        <f>Legend!N128</f>
        <v>PDF</v>
      </c>
      <c r="C71" s="675"/>
      <c r="D71" s="676"/>
      <c r="E71" s="279"/>
      <c r="F71" s="174" t="s">
        <v>273</v>
      </c>
      <c r="G71" s="180" t="str">
        <f t="shared" si="0"/>
        <v/>
      </c>
      <c r="H71" s="71">
        <f t="shared" ref="H71:H78" si="4">IF(G71="Pass",1,0)</f>
        <v>0</v>
      </c>
      <c r="I71" s="181">
        <f>IF(G71="Fail",1,0)</f>
        <v>0</v>
      </c>
      <c r="J71" s="27"/>
      <c r="K71" s="266" t="str">
        <f t="shared" si="1"/>
        <v/>
      </c>
      <c r="L71" s="27"/>
      <c r="M71" s="27"/>
      <c r="N71" s="27"/>
      <c r="O71" s="27"/>
      <c r="P71" s="27"/>
      <c r="Q71" s="27"/>
    </row>
    <row r="72" spans="1:17" ht="20.100000000000001" customHeight="1">
      <c r="A72" s="27"/>
      <c r="B72" s="674" t="str">
        <f>Legend!N129</f>
        <v>Check Box if No Confidential Information</v>
      </c>
      <c r="C72" s="675"/>
      <c r="D72" s="676"/>
      <c r="E72" s="279"/>
      <c r="F72" s="177" t="s">
        <v>273</v>
      </c>
      <c r="G72" s="180" t="str">
        <f t="shared" si="0"/>
        <v/>
      </c>
      <c r="H72" s="71">
        <f t="shared" si="4"/>
        <v>0</v>
      </c>
      <c r="I72" s="181">
        <f>IF(G72="Fail",1,0)</f>
        <v>0</v>
      </c>
      <c r="J72" s="27"/>
      <c r="K72" s="266" t="str">
        <f t="shared" si="1"/>
        <v/>
      </c>
      <c r="L72" s="27"/>
      <c r="M72" s="27"/>
      <c r="N72" s="27"/>
      <c r="O72" s="27"/>
      <c r="P72" s="27"/>
      <c r="Q72" s="27"/>
    </row>
    <row r="73" spans="1:17" ht="20.100000000000001" customHeight="1" thickBot="1">
      <c r="A73" s="27"/>
      <c r="B73" s="727" t="str">
        <f>Legend!N130</f>
        <v>{Insert Requirement)</v>
      </c>
      <c r="C73" s="728"/>
      <c r="D73" s="729"/>
      <c r="E73" s="278"/>
      <c r="F73" s="273" t="s">
        <v>273</v>
      </c>
      <c r="G73" s="271" t="str">
        <f t="shared" si="0"/>
        <v/>
      </c>
      <c r="H73" s="272">
        <f t="shared" si="4"/>
        <v>0</v>
      </c>
      <c r="I73" s="69">
        <f>IF(G73="Fail",1,0)</f>
        <v>0</v>
      </c>
      <c r="J73" s="27"/>
      <c r="K73" s="266" t="str">
        <f t="shared" si="1"/>
        <v/>
      </c>
      <c r="L73" s="27"/>
      <c r="M73" s="27"/>
      <c r="N73" s="27"/>
      <c r="O73" s="27"/>
      <c r="P73" s="27"/>
      <c r="Q73" s="27"/>
    </row>
    <row r="74" spans="1:17" ht="20.100000000000001" customHeight="1" thickBot="1">
      <c r="A74" s="27"/>
      <c r="B74" s="775" t="str">
        <f>Legend!J131</f>
        <v>11. Business Reference Form</v>
      </c>
      <c r="C74" s="762"/>
      <c r="D74" s="763"/>
      <c r="E74" s="267" t="str">
        <f>IF(AND(COUNTIF(E75:E78,"Yes")=0,COUNTIF(E75:E78,"No")=0),"",IF(COUNTIF(E75:E78,"No*")=0,"YES","NO"))</f>
        <v/>
      </c>
      <c r="F74" s="268" t="s">
        <v>270</v>
      </c>
      <c r="G74" s="269" t="str">
        <f t="shared" si="0"/>
        <v/>
      </c>
      <c r="H74" s="267">
        <f>SUM(H75:H78)</f>
        <v>0</v>
      </c>
      <c r="I74" s="267">
        <f>SUM(I75:I78)</f>
        <v>0</v>
      </c>
      <c r="J74" s="27"/>
      <c r="K74" s="296" t="str">
        <f t="shared" si="1"/>
        <v/>
      </c>
      <c r="L74" s="27"/>
      <c r="M74" s="27"/>
      <c r="N74" s="27"/>
      <c r="O74" s="27"/>
      <c r="P74" s="27"/>
      <c r="Q74" s="27"/>
    </row>
    <row r="75" spans="1:17" ht="20.100000000000001" customHeight="1">
      <c r="A75" s="27"/>
      <c r="B75" s="778" t="str">
        <f>Legend!N132</f>
        <v>Word</v>
      </c>
      <c r="C75" s="779"/>
      <c r="D75" s="780"/>
      <c r="E75" s="281"/>
      <c r="F75" s="274" t="s">
        <v>273</v>
      </c>
      <c r="G75" s="275" t="str">
        <f t="shared" si="0"/>
        <v/>
      </c>
      <c r="H75" s="276">
        <f t="shared" si="4"/>
        <v>0</v>
      </c>
      <c r="I75" s="277">
        <f>IF(G75="Fail",1,0)</f>
        <v>0</v>
      </c>
      <c r="J75" s="27"/>
      <c r="K75" s="138" t="str">
        <f t="shared" si="1"/>
        <v/>
      </c>
      <c r="L75" s="27"/>
      <c r="M75" s="27"/>
      <c r="N75" s="27"/>
      <c r="O75" s="27"/>
      <c r="P75" s="27"/>
      <c r="Q75" s="27"/>
    </row>
    <row r="76" spans="1:17" ht="20.100000000000001" customHeight="1">
      <c r="A76" s="27"/>
      <c r="B76" s="674" t="str">
        <f>Legend!N133</f>
        <v>PDF</v>
      </c>
      <c r="C76" s="675"/>
      <c r="D76" s="676"/>
      <c r="E76" s="279"/>
      <c r="F76" s="177" t="s">
        <v>273</v>
      </c>
      <c r="G76" s="180" t="str">
        <f>IF(E76="","",IF(E76="YES","PASS","FAIL"))</f>
        <v/>
      </c>
      <c r="H76" s="71">
        <f>IF(G76="Pass",1,0)</f>
        <v>0</v>
      </c>
      <c r="I76" s="181">
        <f>IF(G76="Fail",1,0)</f>
        <v>0</v>
      </c>
      <c r="J76" s="27"/>
      <c r="K76" s="266"/>
      <c r="L76" s="27"/>
      <c r="M76" s="27"/>
      <c r="N76" s="27"/>
      <c r="O76" s="27"/>
      <c r="P76" s="27"/>
      <c r="Q76" s="27"/>
    </row>
    <row r="77" spans="1:17" ht="20.100000000000001" customHeight="1">
      <c r="A77" s="27"/>
      <c r="B77" s="674" t="str">
        <f>Legend!N134</f>
        <v>{Insert Requirement)</v>
      </c>
      <c r="C77" s="675"/>
      <c r="D77" s="676"/>
      <c r="E77" s="279"/>
      <c r="F77" s="177" t="s">
        <v>273</v>
      </c>
      <c r="G77" s="180" t="str">
        <f>IF(E77="","",IF(E77="YES","PASS","FAIL"))</f>
        <v/>
      </c>
      <c r="H77" s="71">
        <f>IF(G77="Pass",1,0)</f>
        <v>0</v>
      </c>
      <c r="I77" s="181">
        <f>IF(G77="Fail",1,0)</f>
        <v>0</v>
      </c>
      <c r="J77" s="27"/>
      <c r="K77" s="266"/>
      <c r="L77" s="27"/>
      <c r="M77" s="27"/>
      <c r="N77" s="27"/>
      <c r="O77" s="27"/>
      <c r="P77" s="27"/>
      <c r="Q77" s="27"/>
    </row>
    <row r="78" spans="1:17" ht="20.100000000000001" customHeight="1" thickBot="1">
      <c r="A78" s="27"/>
      <c r="B78" s="727" t="str">
        <f>Legend!N135</f>
        <v>{Insert Requirement)</v>
      </c>
      <c r="C78" s="728"/>
      <c r="D78" s="729"/>
      <c r="E78" s="280"/>
      <c r="F78" s="175" t="s">
        <v>273</v>
      </c>
      <c r="G78" s="304" t="str">
        <f t="shared" si="0"/>
        <v/>
      </c>
      <c r="H78" s="72">
        <f t="shared" si="4"/>
        <v>0</v>
      </c>
      <c r="I78" s="179">
        <f>IF(G78="Fail",1,0)</f>
        <v>0</v>
      </c>
      <c r="J78" s="27"/>
      <c r="K78" s="266" t="str">
        <f t="shared" si="1"/>
        <v/>
      </c>
      <c r="L78" s="27"/>
      <c r="M78" s="27"/>
      <c r="N78" s="27"/>
      <c r="O78" s="27"/>
      <c r="P78" s="27"/>
      <c r="Q78" s="27"/>
    </row>
    <row r="79" spans="1:17" ht="20.100000000000001" customHeight="1" thickBot="1">
      <c r="A79" s="27"/>
      <c r="B79" s="775" t="str">
        <f>Legend!J136</f>
        <v>12. Past and Present Performance Questionnaires</v>
      </c>
      <c r="C79" s="762"/>
      <c r="D79" s="763"/>
      <c r="E79" s="267" t="str">
        <f>IF(AND(COUNTIF(E80:E83,"Yes")=0,COUNTIF(E80:E83,"No")=0),"",IF(COUNTIF(E80:E83,"No*")=0,"YES","NO"))</f>
        <v/>
      </c>
      <c r="F79" s="268" t="s">
        <v>270</v>
      </c>
      <c r="G79" s="269" t="str">
        <f t="shared" si="0"/>
        <v/>
      </c>
      <c r="H79" s="267">
        <f>SUM(H80:H83)</f>
        <v>0</v>
      </c>
      <c r="I79" s="267">
        <f>SUM(I80:I83)</f>
        <v>0</v>
      </c>
      <c r="J79" s="27"/>
      <c r="K79" s="296" t="str">
        <f t="shared" si="1"/>
        <v/>
      </c>
      <c r="L79" s="27"/>
      <c r="M79" s="27"/>
      <c r="N79" s="27"/>
      <c r="O79" s="27"/>
      <c r="P79" s="27"/>
      <c r="Q79" s="27"/>
    </row>
    <row r="80" spans="1:17" ht="20.100000000000001" customHeight="1">
      <c r="A80" s="27"/>
      <c r="B80" s="778" t="str">
        <f>Legend!N137</f>
        <v xml:space="preserve">Reference 1 Received </v>
      </c>
      <c r="C80" s="779"/>
      <c r="D80" s="780"/>
      <c r="E80" s="278"/>
      <c r="F80" s="270" t="s">
        <v>273</v>
      </c>
      <c r="G80" s="271" t="str">
        <f t="shared" si="0"/>
        <v/>
      </c>
      <c r="H80" s="272">
        <f>IF(G80="Pass",1,0)</f>
        <v>0</v>
      </c>
      <c r="I80" s="69">
        <f>IF(G80="Fail",1,0)</f>
        <v>0</v>
      </c>
      <c r="J80" s="27"/>
      <c r="K80" s="138" t="str">
        <f t="shared" si="1"/>
        <v/>
      </c>
      <c r="L80" s="27"/>
      <c r="M80" s="27"/>
      <c r="N80" s="27"/>
      <c r="O80" s="27"/>
      <c r="P80" s="27"/>
      <c r="Q80" s="27"/>
    </row>
    <row r="81" spans="1:17" ht="20.100000000000001" customHeight="1">
      <c r="A81" s="27"/>
      <c r="B81" s="674" t="str">
        <f>Legend!N138</f>
        <v xml:space="preserve">Reference 2 Received </v>
      </c>
      <c r="C81" s="675"/>
      <c r="D81" s="676"/>
      <c r="E81" s="279"/>
      <c r="F81" s="174" t="s">
        <v>273</v>
      </c>
      <c r="G81" s="180" t="str">
        <f t="shared" si="0"/>
        <v/>
      </c>
      <c r="H81" s="71">
        <f>IF(G81="Pass",1,0)</f>
        <v>0</v>
      </c>
      <c r="I81" s="181">
        <f>IF(G81="Fail",1,0)</f>
        <v>0</v>
      </c>
      <c r="J81" s="27"/>
      <c r="K81" s="266" t="str">
        <f t="shared" si="1"/>
        <v/>
      </c>
      <c r="L81" s="27"/>
      <c r="M81" s="27"/>
      <c r="N81" s="27"/>
      <c r="O81" s="27"/>
      <c r="P81" s="27"/>
      <c r="Q81" s="27"/>
    </row>
    <row r="82" spans="1:17" ht="20.100000000000001" customHeight="1">
      <c r="A82" s="27"/>
      <c r="B82" s="674" t="str">
        <f>Legend!N139</f>
        <v xml:space="preserve">Reference 3 Received </v>
      </c>
      <c r="C82" s="675"/>
      <c r="D82" s="676"/>
      <c r="E82" s="279"/>
      <c r="F82" s="177" t="s">
        <v>273</v>
      </c>
      <c r="G82" s="180" t="str">
        <f>IF(E82="","",IF(E82="YES","PASS","FAIL"))</f>
        <v/>
      </c>
      <c r="H82" s="71">
        <f>IF(G82="Pass",1,0)</f>
        <v>0</v>
      </c>
      <c r="I82" s="181">
        <f>IF(G82="Fail",1,0)</f>
        <v>0</v>
      </c>
      <c r="J82" s="27"/>
      <c r="K82" s="266"/>
      <c r="L82" s="27"/>
      <c r="M82" s="27"/>
      <c r="N82" s="27"/>
      <c r="O82" s="27"/>
      <c r="P82" s="27"/>
      <c r="Q82" s="27"/>
    </row>
    <row r="83" spans="1:17" ht="20.100000000000001" customHeight="1" thickBot="1">
      <c r="A83" s="27"/>
      <c r="B83" s="727" t="str">
        <f>Legend!N140</f>
        <v>{Insert Requirement)</v>
      </c>
      <c r="C83" s="728"/>
      <c r="D83" s="729"/>
      <c r="E83" s="278"/>
      <c r="F83" s="273" t="s">
        <v>273</v>
      </c>
      <c r="G83" s="271" t="str">
        <f t="shared" si="0"/>
        <v/>
      </c>
      <c r="H83" s="272">
        <f>IF(G83="Pass",1,0)</f>
        <v>0</v>
      </c>
      <c r="I83" s="69">
        <f>IF(G83="Fail",1,0)</f>
        <v>0</v>
      </c>
      <c r="J83" s="27"/>
      <c r="K83" s="266" t="str">
        <f t="shared" si="1"/>
        <v/>
      </c>
      <c r="L83" s="27"/>
      <c r="M83" s="27"/>
      <c r="N83" s="27"/>
      <c r="O83" s="27"/>
      <c r="P83" s="27"/>
      <c r="Q83" s="27"/>
    </row>
    <row r="84" spans="1:17" ht="20.100000000000001" customHeight="1" thickBot="1">
      <c r="A84" s="27"/>
      <c r="B84" s="775" t="str">
        <f>Legend!J141</f>
        <v>13. Subcontractor Information Form</v>
      </c>
      <c r="C84" s="762"/>
      <c r="D84" s="763"/>
      <c r="E84" s="267" t="str">
        <f>IF(AND(COUNTIF(E85:E88,"Yes")=0,COUNTIF(E85:E88,"No")=0),"",IF(COUNTIF(E85:E88,"No*")=0,"YES","NO"))</f>
        <v/>
      </c>
      <c r="F84" s="268" t="s">
        <v>270</v>
      </c>
      <c r="G84" s="269" t="str">
        <f>IF(E84="","",IF(E84="YES","PASS","FAIL"))</f>
        <v/>
      </c>
      <c r="H84" s="267">
        <f>SUM(H85:H88)</f>
        <v>0</v>
      </c>
      <c r="I84" s="267">
        <f>SUM(I85:I88)</f>
        <v>0</v>
      </c>
      <c r="J84" s="27"/>
      <c r="K84" s="296" t="str">
        <f t="shared" si="1"/>
        <v/>
      </c>
      <c r="L84" s="27"/>
      <c r="M84" s="27"/>
      <c r="N84" s="27"/>
      <c r="O84" s="27"/>
      <c r="P84" s="27"/>
      <c r="Q84" s="27"/>
    </row>
    <row r="85" spans="1:17" ht="20.100000000000001" customHeight="1">
      <c r="A85" s="27"/>
      <c r="B85" s="778" t="str">
        <f>Legend!N142</f>
        <v xml:space="preserve">Hard Copy </v>
      </c>
      <c r="C85" s="779"/>
      <c r="D85" s="780"/>
      <c r="E85" s="278"/>
      <c r="F85" s="270" t="s">
        <v>273</v>
      </c>
      <c r="G85" s="271" t="str">
        <f t="shared" si="0"/>
        <v/>
      </c>
      <c r="H85" s="272">
        <f>IF(G85="Pass",1,0)</f>
        <v>0</v>
      </c>
      <c r="I85" s="69">
        <f>IF(G85="Fail",1,0)</f>
        <v>0</v>
      </c>
      <c r="J85" s="27"/>
      <c r="K85" s="138" t="str">
        <f t="shared" si="1"/>
        <v/>
      </c>
      <c r="L85" s="27"/>
      <c r="M85" s="27"/>
      <c r="N85" s="27"/>
      <c r="O85" s="27"/>
      <c r="P85" s="27"/>
      <c r="Q85" s="27"/>
    </row>
    <row r="86" spans="1:17" ht="20.100000000000001" customHeight="1">
      <c r="A86" s="27"/>
      <c r="B86" s="674" t="str">
        <f>Legend!N143</f>
        <v>PDF</v>
      </c>
      <c r="C86" s="675"/>
      <c r="D86" s="676"/>
      <c r="E86" s="279"/>
      <c r="F86" s="174" t="s">
        <v>273</v>
      </c>
      <c r="G86" s="180" t="str">
        <f t="shared" si="0"/>
        <v/>
      </c>
      <c r="H86" s="71">
        <f>IF(G86="Pass",1,0)</f>
        <v>0</v>
      </c>
      <c r="I86" s="181">
        <f>IF(G86="Fail",1,0)</f>
        <v>0</v>
      </c>
      <c r="J86" s="27"/>
      <c r="K86" s="266" t="str">
        <f t="shared" si="1"/>
        <v/>
      </c>
      <c r="L86" s="27"/>
      <c r="M86" s="27"/>
      <c r="N86" s="27"/>
      <c r="O86" s="27"/>
      <c r="P86" s="27"/>
      <c r="Q86" s="27"/>
    </row>
    <row r="87" spans="1:17" ht="20.100000000000001" customHeight="1">
      <c r="A87" s="27"/>
      <c r="B87" s="674" t="str">
        <f>Legend!N144</f>
        <v>Original Signature</v>
      </c>
      <c r="C87" s="675"/>
      <c r="D87" s="676"/>
      <c r="E87" s="279"/>
      <c r="F87" s="177" t="s">
        <v>273</v>
      </c>
      <c r="G87" s="180" t="str">
        <f t="shared" si="0"/>
        <v/>
      </c>
      <c r="H87" s="71">
        <f>IF(G87="Pass",1,0)</f>
        <v>0</v>
      </c>
      <c r="I87" s="181">
        <f>IF(G87="Fail",1,0)</f>
        <v>0</v>
      </c>
      <c r="J87" s="27"/>
      <c r="K87" s="266" t="str">
        <f t="shared" si="1"/>
        <v/>
      </c>
      <c r="L87" s="27"/>
      <c r="M87" s="27"/>
      <c r="N87" s="27"/>
      <c r="O87" s="27"/>
      <c r="P87" s="27"/>
      <c r="Q87" s="27"/>
    </row>
    <row r="88" spans="1:17" ht="20.100000000000001" customHeight="1" thickBot="1">
      <c r="A88" s="27"/>
      <c r="B88" s="727" t="str">
        <f>Legend!N145</f>
        <v>Check Box if No Subcontractors will be utilized</v>
      </c>
      <c r="C88" s="728"/>
      <c r="D88" s="729"/>
      <c r="E88" s="278"/>
      <c r="F88" s="273" t="s">
        <v>273</v>
      </c>
      <c r="G88" s="271" t="str">
        <f t="shared" si="0"/>
        <v/>
      </c>
      <c r="H88" s="272">
        <f>IF(G88="Pass",1,0)</f>
        <v>0</v>
      </c>
      <c r="I88" s="69">
        <f>IF(G88="Fail",1,0)</f>
        <v>0</v>
      </c>
      <c r="J88" s="27"/>
      <c r="K88" s="266" t="str">
        <f t="shared" si="1"/>
        <v/>
      </c>
      <c r="L88" s="27"/>
      <c r="M88" s="27"/>
      <c r="N88" s="27"/>
      <c r="O88" s="27"/>
      <c r="P88" s="27"/>
      <c r="Q88" s="27"/>
    </row>
    <row r="89" spans="1:17" ht="20.100000000000001" customHeight="1" thickBot="1">
      <c r="A89" s="27"/>
      <c r="B89" s="775" t="str">
        <f>Legend!J146</f>
        <v>14. Employing State Residents Report</v>
      </c>
      <c r="C89" s="762"/>
      <c r="D89" s="763"/>
      <c r="E89" s="267" t="str">
        <f>IF(AND(COUNTIF(E90:E93,"Yes")=0,COUNTIF(E90:E93,"No")=0),"",IF(COUNTIF(E90:E93,"No*")=0,"YES","NO"))</f>
        <v/>
      </c>
      <c r="F89" s="268" t="s">
        <v>270</v>
      </c>
      <c r="G89" s="269" t="str">
        <f>IF(E89="","",IF(E89="YES","PASS","FAIL"))</f>
        <v/>
      </c>
      <c r="H89" s="267">
        <f>SUM(H90:H93)</f>
        <v>0</v>
      </c>
      <c r="I89" s="267">
        <f>SUM(I90:I93)</f>
        <v>0</v>
      </c>
      <c r="J89" s="27"/>
      <c r="K89" s="296" t="str">
        <f t="shared" si="1"/>
        <v/>
      </c>
      <c r="L89" s="27"/>
      <c r="M89" s="27"/>
      <c r="N89" s="27"/>
      <c r="O89" s="27"/>
      <c r="P89" s="27"/>
      <c r="Q89" s="27"/>
    </row>
    <row r="90" spans="1:17" ht="20.100000000000001" customHeight="1">
      <c r="A90" s="27"/>
      <c r="B90" s="778" t="str">
        <f>Legend!N147</f>
        <v>Word</v>
      </c>
      <c r="C90" s="779"/>
      <c r="D90" s="780"/>
      <c r="E90" s="281"/>
      <c r="F90" s="274" t="s">
        <v>273</v>
      </c>
      <c r="G90" s="275" t="str">
        <f t="shared" si="0"/>
        <v/>
      </c>
      <c r="H90" s="276">
        <f t="shared" ref="H90:H103" si="5">IF(G90="Pass",1,0)</f>
        <v>0</v>
      </c>
      <c r="I90" s="277">
        <f>IF(G90="Fail",1,0)</f>
        <v>0</v>
      </c>
      <c r="J90" s="27"/>
      <c r="K90" s="138" t="str">
        <f t="shared" si="1"/>
        <v/>
      </c>
      <c r="L90" s="27"/>
      <c r="M90" s="27"/>
      <c r="N90" s="27"/>
      <c r="O90" s="27"/>
      <c r="P90" s="27"/>
      <c r="Q90" s="27"/>
    </row>
    <row r="91" spans="1:17" ht="20.100000000000001" customHeight="1">
      <c r="A91" s="27"/>
      <c r="B91" s="674" t="str">
        <f>Legend!N148</f>
        <v>PDF</v>
      </c>
      <c r="C91" s="675"/>
      <c r="D91" s="676"/>
      <c r="E91" s="279"/>
      <c r="F91" s="177" t="s">
        <v>273</v>
      </c>
      <c r="G91" s="180" t="str">
        <f>IF(E91="","",IF(E91="YES","PASS","FAIL"))</f>
        <v/>
      </c>
      <c r="H91" s="71">
        <f>IF(G91="Pass",1,0)</f>
        <v>0</v>
      </c>
      <c r="I91" s="181">
        <f>IF(G91="Fail",1,0)</f>
        <v>0</v>
      </c>
      <c r="J91" s="27"/>
      <c r="K91" s="266"/>
      <c r="L91" s="27"/>
      <c r="M91" s="27"/>
      <c r="N91" s="27"/>
      <c r="O91" s="27"/>
      <c r="P91" s="27"/>
      <c r="Q91" s="27"/>
    </row>
    <row r="92" spans="1:17" ht="20.100000000000001" customHeight="1">
      <c r="A92" s="27"/>
      <c r="B92" s="674" t="str">
        <f>Legend!N149</f>
        <v>Check Box if No State Residents will be utilized</v>
      </c>
      <c r="C92" s="675"/>
      <c r="D92" s="676"/>
      <c r="E92" s="279"/>
      <c r="F92" s="177" t="s">
        <v>273</v>
      </c>
      <c r="G92" s="180" t="str">
        <f>IF(E92="","",IF(E92="YES","PASS","FAIL"))</f>
        <v/>
      </c>
      <c r="H92" s="71">
        <f>IF(G92="Pass",1,0)</f>
        <v>0</v>
      </c>
      <c r="I92" s="181">
        <f>IF(G92="Fail",1,0)</f>
        <v>0</v>
      </c>
      <c r="J92" s="27"/>
      <c r="K92" s="266"/>
      <c r="L92" s="27"/>
      <c r="M92" s="27"/>
      <c r="N92" s="27"/>
      <c r="O92" s="27"/>
      <c r="P92" s="27"/>
      <c r="Q92" s="27"/>
    </row>
    <row r="93" spans="1:17" ht="20.100000000000001" customHeight="1" thickBot="1">
      <c r="A93" s="27"/>
      <c r="B93" s="727" t="str">
        <f>Legend!N150</f>
        <v>{Insert Requirement)</v>
      </c>
      <c r="C93" s="728"/>
      <c r="D93" s="729"/>
      <c r="E93" s="298"/>
      <c r="F93" s="299" t="s">
        <v>273</v>
      </c>
      <c r="G93" s="300" t="str">
        <f t="shared" si="0"/>
        <v/>
      </c>
      <c r="H93" s="301">
        <f t="shared" si="5"/>
        <v>0</v>
      </c>
      <c r="I93" s="70">
        <f>IF(G93="Fail",1,0)</f>
        <v>0</v>
      </c>
      <c r="J93" s="27"/>
      <c r="K93" s="266" t="str">
        <f t="shared" si="1"/>
        <v/>
      </c>
      <c r="L93" s="27"/>
      <c r="M93" s="27"/>
      <c r="N93" s="27"/>
      <c r="O93" s="27"/>
      <c r="P93" s="27"/>
      <c r="Q93" s="27"/>
    </row>
    <row r="94" spans="1:17" ht="20.100000000000001" customHeight="1" thickBot="1">
      <c r="A94" s="27"/>
      <c r="B94" s="775" t="str">
        <f>Legend!J151</f>
        <v>15. Office of Supplier Diversity Certification Application</v>
      </c>
      <c r="C94" s="762"/>
      <c r="D94" s="763"/>
      <c r="E94" s="267" t="str">
        <f>IF(AND(COUNTIF(E95:E98,"Yes")=0,COUNTIF(E95:E98,"No")=0),"",IF(COUNTIF(E95:E98,"No*")=0,"YES","NO"))</f>
        <v/>
      </c>
      <c r="F94" s="268" t="s">
        <v>270</v>
      </c>
      <c r="G94" s="269" t="str">
        <f t="shared" si="0"/>
        <v/>
      </c>
      <c r="H94" s="267">
        <f>SUM(H95:H98)</f>
        <v>0</v>
      </c>
      <c r="I94" s="267">
        <f>SUM(I95:I98)</f>
        <v>0</v>
      </c>
      <c r="J94" s="27"/>
      <c r="K94" s="296" t="str">
        <f t="shared" si="1"/>
        <v/>
      </c>
      <c r="L94" s="27"/>
      <c r="M94" s="27"/>
      <c r="N94" s="27"/>
      <c r="O94" s="27"/>
      <c r="P94" s="27"/>
      <c r="Q94" s="27"/>
    </row>
    <row r="95" spans="1:17" ht="20.100000000000001" customHeight="1">
      <c r="A95" s="27"/>
      <c r="B95" s="778" t="str">
        <f>Legend!N152</f>
        <v>PDF</v>
      </c>
      <c r="C95" s="779"/>
      <c r="D95" s="780"/>
      <c r="E95" s="281"/>
      <c r="F95" s="274" t="s">
        <v>273</v>
      </c>
      <c r="G95" s="275" t="str">
        <f t="shared" si="0"/>
        <v/>
      </c>
      <c r="H95" s="276">
        <f t="shared" si="5"/>
        <v>0</v>
      </c>
      <c r="I95" s="277">
        <f>IF(G95="Fail",1,0)</f>
        <v>0</v>
      </c>
      <c r="J95" s="27"/>
      <c r="K95" s="138" t="str">
        <f t="shared" si="1"/>
        <v/>
      </c>
      <c r="L95" s="27"/>
      <c r="M95" s="27"/>
      <c r="N95" s="27"/>
      <c r="O95" s="27"/>
      <c r="P95" s="27"/>
      <c r="Q95" s="27"/>
    </row>
    <row r="96" spans="1:17" ht="20.100000000000001" customHeight="1">
      <c r="A96" s="27"/>
      <c r="B96" s="674" t="str">
        <f>Legend!N153</f>
        <v>Check Box if No Application Submitted</v>
      </c>
      <c r="C96" s="675"/>
      <c r="D96" s="676"/>
      <c r="E96" s="279"/>
      <c r="F96" s="177" t="s">
        <v>273</v>
      </c>
      <c r="G96" s="180" t="str">
        <f>IF(E96="","",IF(E96="YES","PASS","FAIL"))</f>
        <v/>
      </c>
      <c r="H96" s="71">
        <f>IF(G96="Pass",1,0)</f>
        <v>0</v>
      </c>
      <c r="I96" s="181">
        <f>IF(G96="Fail",1,0)</f>
        <v>0</v>
      </c>
      <c r="J96" s="27"/>
      <c r="K96" s="266"/>
      <c r="L96" s="27"/>
      <c r="M96" s="27"/>
      <c r="N96" s="27"/>
      <c r="O96" s="27"/>
      <c r="P96" s="27"/>
      <c r="Q96" s="27"/>
    </row>
    <row r="97" spans="1:17" ht="20.100000000000001" customHeight="1">
      <c r="A97" s="27"/>
      <c r="B97" s="674" t="str">
        <f>Legend!N154</f>
        <v>{Insert Requirement)</v>
      </c>
      <c r="C97" s="675"/>
      <c r="D97" s="676"/>
      <c r="E97" s="279"/>
      <c r="F97" s="177" t="s">
        <v>273</v>
      </c>
      <c r="G97" s="180" t="str">
        <f>IF(E97="","",IF(E97="YES","PASS","FAIL"))</f>
        <v/>
      </c>
      <c r="H97" s="71">
        <f>IF(G97="Pass",1,0)</f>
        <v>0</v>
      </c>
      <c r="I97" s="181">
        <f>IF(G97="Fail",1,0)</f>
        <v>0</v>
      </c>
      <c r="J97" s="27"/>
      <c r="K97" s="266"/>
      <c r="L97" s="27"/>
      <c r="M97" s="27"/>
      <c r="N97" s="27"/>
      <c r="O97" s="27"/>
      <c r="P97" s="27"/>
      <c r="Q97" s="27"/>
    </row>
    <row r="98" spans="1:17" ht="20.100000000000001" customHeight="1" thickBot="1">
      <c r="A98" s="27"/>
      <c r="B98" s="727" t="str">
        <f>Legend!N155</f>
        <v>{Insert Requirement)</v>
      </c>
      <c r="C98" s="728"/>
      <c r="D98" s="729"/>
      <c r="E98" s="298"/>
      <c r="F98" s="299" t="s">
        <v>273</v>
      </c>
      <c r="G98" s="300" t="str">
        <f t="shared" ref="G98:G138" si="6">IF(E98="","",IF(E98="YES","PASS","FAIL"))</f>
        <v/>
      </c>
      <c r="H98" s="301">
        <f t="shared" si="5"/>
        <v>0</v>
      </c>
      <c r="I98" s="70">
        <f>IF(G98="Fail",1,0)</f>
        <v>0</v>
      </c>
      <c r="J98" s="27"/>
      <c r="K98" s="266" t="str">
        <f t="shared" si="1"/>
        <v/>
      </c>
      <c r="L98" s="27"/>
      <c r="M98" s="27"/>
      <c r="N98" s="27"/>
      <c r="O98" s="27"/>
      <c r="P98" s="27"/>
      <c r="Q98" s="27"/>
    </row>
    <row r="99" spans="1:17" ht="20.100000000000001" customHeight="1" thickBot="1">
      <c r="A99" s="27"/>
      <c r="B99" s="775" t="str">
        <f>Legend!Q116</f>
        <v xml:space="preserve">16. List of Contracts with the State </v>
      </c>
      <c r="C99" s="762"/>
      <c r="D99" s="763"/>
      <c r="E99" s="267" t="str">
        <f>IF(AND(COUNTIF(E100:E103,"Yes")=0,COUNTIF(E100:E103,"No")=0),"",IF(COUNTIF(E100:E103,"No*")=0,"YES","NO"))</f>
        <v/>
      </c>
      <c r="F99" s="268" t="s">
        <v>270</v>
      </c>
      <c r="G99" s="269" t="str">
        <f t="shared" si="6"/>
        <v/>
      </c>
      <c r="H99" s="267">
        <f>SUM(H100:H103)</f>
        <v>0</v>
      </c>
      <c r="I99" s="267">
        <f>SUM(I100:I103)</f>
        <v>0</v>
      </c>
      <c r="J99" s="27"/>
      <c r="K99" s="296" t="str">
        <f t="shared" si="1"/>
        <v/>
      </c>
      <c r="L99" s="27"/>
      <c r="M99" s="27"/>
      <c r="N99" s="27"/>
      <c r="O99" s="27"/>
      <c r="P99" s="27"/>
      <c r="Q99" s="27"/>
    </row>
    <row r="100" spans="1:17" ht="20.100000000000001" customHeight="1">
      <c r="A100" s="27"/>
      <c r="B100" s="778" t="str">
        <f>Legend!U117</f>
        <v>Word</v>
      </c>
      <c r="C100" s="779"/>
      <c r="D100" s="780"/>
      <c r="E100" s="278"/>
      <c r="F100" s="273" t="s">
        <v>273</v>
      </c>
      <c r="G100" s="271" t="str">
        <f t="shared" si="6"/>
        <v/>
      </c>
      <c r="H100" s="272">
        <f t="shared" si="5"/>
        <v>0</v>
      </c>
      <c r="I100" s="69">
        <f>IF(G100="Fail",1,0)</f>
        <v>0</v>
      </c>
      <c r="J100" s="27"/>
      <c r="K100" s="138" t="str">
        <f>IF(E100="","",IF(G100="Pass","PASS","FAIL"))</f>
        <v/>
      </c>
      <c r="L100" s="27"/>
      <c r="M100" s="27"/>
      <c r="N100" s="27"/>
      <c r="O100" s="27"/>
      <c r="P100" s="27"/>
      <c r="Q100" s="27"/>
    </row>
    <row r="101" spans="1:17" ht="20.100000000000001" customHeight="1">
      <c r="A101" s="27"/>
      <c r="B101" s="674" t="str">
        <f>Legend!U118</f>
        <v>PDF</v>
      </c>
      <c r="C101" s="675"/>
      <c r="D101" s="676"/>
      <c r="E101" s="279"/>
      <c r="F101" s="177" t="s">
        <v>273</v>
      </c>
      <c r="G101" s="180" t="str">
        <f t="shared" si="6"/>
        <v/>
      </c>
      <c r="H101" s="71">
        <f t="shared" si="5"/>
        <v>0</v>
      </c>
      <c r="I101" s="181">
        <f>IF(G101="Fail",1,0)</f>
        <v>0</v>
      </c>
      <c r="J101" s="27"/>
      <c r="K101" s="266" t="str">
        <f t="shared" ref="K101:K138" si="7">IF(E101="","",IF(G101="Pass","PASS","FAIL"))</f>
        <v/>
      </c>
      <c r="L101" s="27"/>
      <c r="M101" s="27"/>
      <c r="N101" s="27"/>
      <c r="O101" s="27"/>
      <c r="P101" s="27"/>
      <c r="Q101" s="27"/>
    </row>
    <row r="102" spans="1:17" ht="20.100000000000001" customHeight="1">
      <c r="A102" s="27"/>
      <c r="B102" s="674" t="str">
        <f>Legend!U119</f>
        <v>Check box if no contracts with State of Delaware during last 3 years</v>
      </c>
      <c r="C102" s="675"/>
      <c r="D102" s="676"/>
      <c r="E102" s="279"/>
      <c r="F102" s="177" t="s">
        <v>273</v>
      </c>
      <c r="G102" s="180" t="str">
        <f>IF(E102="","",IF(E102="YES","PASS","FAIL"))</f>
        <v/>
      </c>
      <c r="H102" s="71">
        <f>IF(G102="Pass",1,0)</f>
        <v>0</v>
      </c>
      <c r="I102" s="181">
        <f>IF(G102="Fail",1,0)</f>
        <v>0</v>
      </c>
      <c r="J102" s="27"/>
      <c r="K102" s="266"/>
      <c r="L102" s="27"/>
      <c r="M102" s="27"/>
      <c r="N102" s="27"/>
      <c r="O102" s="27"/>
      <c r="P102" s="27"/>
      <c r="Q102" s="27"/>
    </row>
    <row r="103" spans="1:17" ht="20.100000000000001" customHeight="1" thickBot="1">
      <c r="A103" s="27"/>
      <c r="B103" s="727" t="str">
        <f>Legend!U120</f>
        <v>{Insert Requirement)</v>
      </c>
      <c r="C103" s="728"/>
      <c r="D103" s="729"/>
      <c r="E103" s="298"/>
      <c r="F103" s="299" t="s">
        <v>273</v>
      </c>
      <c r="G103" s="300" t="str">
        <f t="shared" si="6"/>
        <v/>
      </c>
      <c r="H103" s="301">
        <f t="shared" si="5"/>
        <v>0</v>
      </c>
      <c r="I103" s="70">
        <f>IF(G103="Fail",1,0)</f>
        <v>0</v>
      </c>
      <c r="J103" s="27"/>
      <c r="K103" s="266" t="str">
        <f t="shared" si="7"/>
        <v/>
      </c>
      <c r="L103" s="27"/>
      <c r="M103" s="27"/>
      <c r="N103" s="27"/>
      <c r="O103" s="27"/>
      <c r="P103" s="27"/>
      <c r="Q103" s="27"/>
    </row>
    <row r="104" spans="1:17" ht="20.100000000000001" customHeight="1" thickBot="1">
      <c r="A104" s="27"/>
      <c r="B104" s="775" t="str">
        <f>Legend!Q121</f>
        <v>17. Corporate Qualifications</v>
      </c>
      <c r="C104" s="762"/>
      <c r="D104" s="763"/>
      <c r="E104" s="267" t="str">
        <f>IF(AND(COUNTIF(E105:E108,"Yes")=0,COUNTIF(E105:E108,"No")=0),"",IF(COUNTIF(E105:E108,"No*")=0,"YES","NO"))</f>
        <v/>
      </c>
      <c r="F104" s="268" t="s">
        <v>270</v>
      </c>
      <c r="G104" s="269" t="str">
        <f t="shared" si="6"/>
        <v/>
      </c>
      <c r="H104" s="267">
        <f>SUM(H105:H108)</f>
        <v>0</v>
      </c>
      <c r="I104" s="267">
        <f>SUM(I105:I108)</f>
        <v>0</v>
      </c>
      <c r="J104" s="27"/>
      <c r="K104" s="296" t="str">
        <f t="shared" si="7"/>
        <v/>
      </c>
      <c r="L104" s="27"/>
      <c r="M104" s="27"/>
      <c r="N104" s="27"/>
      <c r="O104" s="27"/>
      <c r="P104" s="27"/>
      <c r="Q104" s="27"/>
    </row>
    <row r="105" spans="1:17" ht="20.100000000000001" customHeight="1">
      <c r="A105" s="27"/>
      <c r="B105" s="785" t="str">
        <f>Legend!U122</f>
        <v>Word</v>
      </c>
      <c r="C105" s="786"/>
      <c r="D105" s="787"/>
      <c r="E105" s="305"/>
      <c r="F105" s="306" t="s">
        <v>273</v>
      </c>
      <c r="G105" s="307" t="str">
        <f t="shared" si="6"/>
        <v/>
      </c>
      <c r="H105" s="308">
        <f>IF(G105="Pass",1,0)</f>
        <v>0</v>
      </c>
      <c r="I105" s="309">
        <f>IF(G105="Fail",1,0)</f>
        <v>0</v>
      </c>
      <c r="J105" s="27"/>
      <c r="K105" s="138" t="str">
        <f t="shared" si="7"/>
        <v/>
      </c>
      <c r="L105" s="27"/>
      <c r="M105" s="27"/>
      <c r="N105" s="27"/>
      <c r="O105" s="27"/>
      <c r="P105" s="27"/>
      <c r="Q105" s="27"/>
    </row>
    <row r="106" spans="1:17" ht="20.100000000000001" customHeight="1">
      <c r="A106" s="27"/>
      <c r="B106" s="674" t="str">
        <f>Legend!U123</f>
        <v>PDF</v>
      </c>
      <c r="C106" s="783"/>
      <c r="D106" s="784"/>
      <c r="E106" s="279"/>
      <c r="F106" s="177" t="s">
        <v>273</v>
      </c>
      <c r="G106" s="180" t="str">
        <f>IF(E106="","",IF(E106="YES","PASS","FAIL"))</f>
        <v/>
      </c>
      <c r="H106" s="71">
        <f>IF(G106="Pass",1,0)</f>
        <v>0</v>
      </c>
      <c r="I106" s="181">
        <f>IF(G106="Fail",1,0)</f>
        <v>0</v>
      </c>
      <c r="J106" s="27"/>
      <c r="K106" s="266"/>
      <c r="L106" s="27"/>
      <c r="M106" s="27"/>
      <c r="N106" s="27"/>
      <c r="O106" s="27"/>
      <c r="P106" s="27"/>
      <c r="Q106" s="27"/>
    </row>
    <row r="107" spans="1:17" ht="20.100000000000001" customHeight="1">
      <c r="A107" s="27"/>
      <c r="B107" s="674" t="str">
        <f>Legend!U124</f>
        <v>{Insert Requirement)</v>
      </c>
      <c r="C107" s="783"/>
      <c r="D107" s="784"/>
      <c r="E107" s="279"/>
      <c r="F107" s="177" t="s">
        <v>273</v>
      </c>
      <c r="G107" s="180" t="str">
        <f>IF(E107="","",IF(E107="YES","PASS","FAIL"))</f>
        <v/>
      </c>
      <c r="H107" s="71">
        <f>IF(G107="Pass",1,0)</f>
        <v>0</v>
      </c>
      <c r="I107" s="181">
        <f>IF(G107="Fail",1,0)</f>
        <v>0</v>
      </c>
      <c r="J107" s="27"/>
      <c r="K107" s="266"/>
      <c r="L107" s="27"/>
      <c r="M107" s="27"/>
      <c r="N107" s="27"/>
      <c r="O107" s="27"/>
      <c r="P107" s="27"/>
      <c r="Q107" s="27"/>
    </row>
    <row r="108" spans="1:17" ht="20.100000000000001" customHeight="1" thickBot="1">
      <c r="A108" s="27"/>
      <c r="B108" s="788" t="str">
        <f>Legend!U125</f>
        <v>{Insert Requirement)</v>
      </c>
      <c r="C108" s="789"/>
      <c r="D108" s="790"/>
      <c r="E108" s="278"/>
      <c r="F108" s="273" t="s">
        <v>273</v>
      </c>
      <c r="G108" s="271" t="str">
        <f t="shared" si="6"/>
        <v/>
      </c>
      <c r="H108" s="272">
        <f>IF(G108="Pass",1,0)</f>
        <v>0</v>
      </c>
      <c r="I108" s="69">
        <f>IF(G108="Fail",1,0)</f>
        <v>0</v>
      </c>
      <c r="J108" s="27"/>
      <c r="K108" s="266" t="str">
        <f t="shared" si="7"/>
        <v/>
      </c>
      <c r="L108" s="27"/>
      <c r="M108" s="27"/>
      <c r="N108" s="27"/>
      <c r="O108" s="27"/>
      <c r="P108" s="27"/>
      <c r="Q108" s="27"/>
    </row>
    <row r="109" spans="1:17" ht="20.100000000000001" customHeight="1" thickBot="1">
      <c r="A109" s="27"/>
      <c r="B109" s="775" t="str">
        <f>Legend!Q126</f>
        <v>18. Work Plan</v>
      </c>
      <c r="C109" s="762"/>
      <c r="D109" s="763"/>
      <c r="E109" s="267" t="str">
        <f>IF(AND(COUNTIF(E110:E113,"Yes")=0,COUNTIF(E110:E113,"No")=0),"",IF(COUNTIF(E110:E113,"No*")=0,"YES","NO"))</f>
        <v/>
      </c>
      <c r="F109" s="268" t="s">
        <v>270</v>
      </c>
      <c r="G109" s="269" t="str">
        <f t="shared" si="6"/>
        <v/>
      </c>
      <c r="H109" s="267">
        <f>SUM(H110:H113)</f>
        <v>0</v>
      </c>
      <c r="I109" s="267">
        <f>SUM(I110:I113)</f>
        <v>0</v>
      </c>
      <c r="J109" s="27"/>
      <c r="K109" s="296" t="str">
        <f t="shared" si="7"/>
        <v/>
      </c>
      <c r="L109" s="27"/>
      <c r="M109" s="27"/>
      <c r="N109" s="27"/>
      <c r="O109" s="27"/>
      <c r="P109" s="27"/>
      <c r="Q109" s="27"/>
    </row>
    <row r="110" spans="1:17" ht="20.100000000000001" customHeight="1">
      <c r="A110" s="27"/>
      <c r="B110" s="778" t="str">
        <f>Legend!U127</f>
        <v>Word</v>
      </c>
      <c r="C110" s="779"/>
      <c r="D110" s="780"/>
      <c r="E110" s="278"/>
      <c r="F110" s="273" t="s">
        <v>273</v>
      </c>
      <c r="G110" s="271" t="str">
        <f t="shared" si="6"/>
        <v/>
      </c>
      <c r="H110" s="272">
        <f>IF(G110="Pass",1,0)</f>
        <v>0</v>
      </c>
      <c r="I110" s="69">
        <f>IF(G110="Fail",1,0)</f>
        <v>0</v>
      </c>
      <c r="J110" s="27"/>
      <c r="K110" s="138" t="str">
        <f t="shared" si="7"/>
        <v/>
      </c>
      <c r="L110" s="27"/>
      <c r="M110" s="27"/>
      <c r="N110" s="27"/>
      <c r="O110" s="27"/>
      <c r="P110" s="27"/>
      <c r="Q110" s="27"/>
    </row>
    <row r="111" spans="1:17" ht="20.100000000000001" customHeight="1">
      <c r="A111" s="27"/>
      <c r="B111" s="674" t="str">
        <f>Legend!U128</f>
        <v>PDF</v>
      </c>
      <c r="C111" s="675"/>
      <c r="D111" s="676"/>
      <c r="E111" s="279"/>
      <c r="F111" s="177" t="s">
        <v>273</v>
      </c>
      <c r="G111" s="180" t="str">
        <f t="shared" si="6"/>
        <v/>
      </c>
      <c r="H111" s="71">
        <f>IF(G111="Pass",1,0)</f>
        <v>0</v>
      </c>
      <c r="I111" s="181">
        <f>IF(G111="Fail",1,0)</f>
        <v>0</v>
      </c>
      <c r="J111" s="27"/>
      <c r="K111" s="266" t="str">
        <f t="shared" si="7"/>
        <v/>
      </c>
      <c r="L111" s="27"/>
      <c r="M111" s="27"/>
      <c r="N111" s="27"/>
      <c r="O111" s="27"/>
      <c r="P111" s="27"/>
      <c r="Q111" s="27"/>
    </row>
    <row r="112" spans="1:17" ht="20.100000000000001" customHeight="1">
      <c r="A112" s="27"/>
      <c r="B112" s="674" t="str">
        <f>Legend!U129</f>
        <v>Services Provided Statewide</v>
      </c>
      <c r="C112" s="675"/>
      <c r="D112" s="676"/>
      <c r="E112" s="279"/>
      <c r="F112" s="177" t="s">
        <v>273</v>
      </c>
      <c r="G112" s="180" t="str">
        <f>IF(E112="","",IF(E112="YES","PASS","FAIL"))</f>
        <v/>
      </c>
      <c r="H112" s="71">
        <f>IF(G112="Pass",1,0)</f>
        <v>0</v>
      </c>
      <c r="I112" s="181">
        <f>IF(G112="Fail",1,0)</f>
        <v>0</v>
      </c>
      <c r="J112" s="27"/>
      <c r="K112" s="266"/>
      <c r="L112" s="27"/>
      <c r="M112" s="27"/>
      <c r="N112" s="27"/>
      <c r="O112" s="27"/>
      <c r="P112" s="27"/>
      <c r="Q112" s="27"/>
    </row>
    <row r="113" spans="1:17" ht="20.100000000000001" customHeight="1" thickBot="1">
      <c r="A113" s="27"/>
      <c r="B113" s="727" t="str">
        <f>Legend!U130</f>
        <v>{Insert Requirement)</v>
      </c>
      <c r="C113" s="728"/>
      <c r="D113" s="729"/>
      <c r="E113" s="278"/>
      <c r="F113" s="273" t="s">
        <v>273</v>
      </c>
      <c r="G113" s="271" t="str">
        <f t="shared" si="6"/>
        <v/>
      </c>
      <c r="H113" s="183">
        <f>IF(G113="Pass",1,0)</f>
        <v>0</v>
      </c>
      <c r="I113" s="69">
        <f>IF(G113="Fail",1,0)</f>
        <v>0</v>
      </c>
      <c r="J113" s="27"/>
      <c r="K113" s="266" t="str">
        <f t="shared" si="7"/>
        <v/>
      </c>
      <c r="L113" s="27"/>
      <c r="M113" s="27"/>
      <c r="N113" s="27"/>
      <c r="O113" s="27"/>
      <c r="P113" s="27"/>
      <c r="Q113" s="27"/>
    </row>
    <row r="114" spans="1:17" ht="20.100000000000001" customHeight="1" thickBot="1">
      <c r="A114" s="27"/>
      <c r="B114" s="775" t="str">
        <f>Legend!Q131</f>
        <v>19. Project Staffing and Organization</v>
      </c>
      <c r="C114" s="762"/>
      <c r="D114" s="763"/>
      <c r="E114" s="267" t="str">
        <f>IF(AND(COUNTIF(E115:E118,"Yes")=0,COUNTIF(E115:E118,"No")=0),"",IF(COUNTIF(E115:E118,"No*")=0,"YES","NO"))</f>
        <v/>
      </c>
      <c r="F114" s="268" t="s">
        <v>270</v>
      </c>
      <c r="G114" s="269" t="str">
        <f t="shared" si="6"/>
        <v/>
      </c>
      <c r="H114" s="267">
        <f>SUM(H115:H118)</f>
        <v>0</v>
      </c>
      <c r="I114" s="267">
        <f>SUM(I115:I118)</f>
        <v>0</v>
      </c>
      <c r="J114" s="27"/>
      <c r="K114" s="296" t="str">
        <f t="shared" si="7"/>
        <v/>
      </c>
      <c r="L114" s="27"/>
      <c r="M114" s="27"/>
      <c r="N114" s="27"/>
      <c r="O114" s="27"/>
      <c r="P114" s="27"/>
      <c r="Q114" s="27"/>
    </row>
    <row r="115" spans="1:17" ht="20.100000000000001" customHeight="1">
      <c r="A115" s="27"/>
      <c r="B115" s="778" t="str">
        <f>Legend!U132</f>
        <v>Word</v>
      </c>
      <c r="C115" s="779"/>
      <c r="D115" s="780"/>
      <c r="E115" s="281"/>
      <c r="F115" s="274" t="s">
        <v>273</v>
      </c>
      <c r="G115" s="275" t="str">
        <f t="shared" si="6"/>
        <v/>
      </c>
      <c r="H115" s="276">
        <f>IF(G115="Pass",1,0)</f>
        <v>0</v>
      </c>
      <c r="I115" s="277">
        <f>IF(G115="Fail",1,0)</f>
        <v>0</v>
      </c>
      <c r="J115" s="27"/>
      <c r="K115" s="138" t="str">
        <f t="shared" si="7"/>
        <v/>
      </c>
      <c r="L115" s="27"/>
      <c r="M115" s="27"/>
      <c r="N115" s="27"/>
      <c r="O115" s="27"/>
      <c r="P115" s="27"/>
      <c r="Q115" s="27"/>
    </row>
    <row r="116" spans="1:17" ht="20.100000000000001" customHeight="1">
      <c r="A116" s="27"/>
      <c r="B116" s="674" t="str">
        <f>Legend!U133</f>
        <v>PDF</v>
      </c>
      <c r="C116" s="675"/>
      <c r="D116" s="676"/>
      <c r="E116" s="279"/>
      <c r="F116" s="177" t="s">
        <v>273</v>
      </c>
      <c r="G116" s="180" t="str">
        <f>IF(E116="","",IF(E116="YES","PASS","FAIL"))</f>
        <v/>
      </c>
      <c r="H116" s="71">
        <f>IF(G116="Pass",1,0)</f>
        <v>0</v>
      </c>
      <c r="I116" s="181">
        <f>IF(G116="Fail",1,0)</f>
        <v>0</v>
      </c>
      <c r="J116" s="27"/>
      <c r="K116" s="266"/>
      <c r="L116" s="27"/>
      <c r="M116" s="27"/>
      <c r="N116" s="27"/>
      <c r="O116" s="27"/>
      <c r="P116" s="27"/>
      <c r="Q116" s="27"/>
    </row>
    <row r="117" spans="1:17" ht="20.100000000000001" customHeight="1">
      <c r="A117" s="27"/>
      <c r="B117" s="674" t="str">
        <f>Legend!U134</f>
        <v>{Insert Requirement)</v>
      </c>
      <c r="C117" s="675"/>
      <c r="D117" s="676"/>
      <c r="E117" s="279"/>
      <c r="F117" s="177" t="s">
        <v>273</v>
      </c>
      <c r="G117" s="180" t="str">
        <f>IF(E117="","",IF(E117="YES","PASS","FAIL"))</f>
        <v/>
      </c>
      <c r="H117" s="71">
        <f>IF(G117="Pass",1,0)</f>
        <v>0</v>
      </c>
      <c r="I117" s="181">
        <f>IF(G117="Fail",1,0)</f>
        <v>0</v>
      </c>
      <c r="J117" s="27"/>
      <c r="K117" s="266"/>
      <c r="L117" s="27"/>
      <c r="M117" s="27"/>
      <c r="N117" s="27"/>
      <c r="O117" s="27"/>
      <c r="P117" s="27"/>
      <c r="Q117" s="27"/>
    </row>
    <row r="118" spans="1:17" ht="20.100000000000001" customHeight="1" thickBot="1">
      <c r="A118" s="27"/>
      <c r="B118" s="727" t="str">
        <f>Legend!U135</f>
        <v>{Insert Requirement)</v>
      </c>
      <c r="C118" s="728"/>
      <c r="D118" s="729"/>
      <c r="E118" s="278"/>
      <c r="F118" s="273" t="s">
        <v>273</v>
      </c>
      <c r="G118" s="271" t="str">
        <f t="shared" si="6"/>
        <v/>
      </c>
      <c r="H118" s="272">
        <f>IF(G118="Pass",1,0)</f>
        <v>0</v>
      </c>
      <c r="I118" s="69">
        <f>IF(G118="Fail",1,0)</f>
        <v>0</v>
      </c>
      <c r="J118" s="27"/>
      <c r="K118" s="266" t="str">
        <f t="shared" si="7"/>
        <v/>
      </c>
      <c r="L118" s="27"/>
      <c r="M118" s="27"/>
      <c r="N118" s="27"/>
      <c r="O118" s="27"/>
      <c r="P118" s="27"/>
      <c r="Q118" s="27"/>
    </row>
    <row r="119" spans="1:17" ht="20.100000000000001" customHeight="1" thickBot="1">
      <c r="A119" s="27"/>
      <c r="B119" s="775" t="str">
        <f>Legend!Q136</f>
        <v>20. Budget Proposal</v>
      </c>
      <c r="C119" s="762"/>
      <c r="D119" s="763"/>
      <c r="E119" s="267" t="str">
        <f>IF(AND(COUNTIF(E120:E123,"Yes")=0,COUNTIF(E120:E123,"No")=0),"",IF(COUNTIF(E120:E123,"No*")=0,"YES","NO"))</f>
        <v/>
      </c>
      <c r="F119" s="268" t="s">
        <v>270</v>
      </c>
      <c r="G119" s="269" t="str">
        <f t="shared" si="6"/>
        <v/>
      </c>
      <c r="H119" s="267">
        <f>SUM(H120:H123)</f>
        <v>0</v>
      </c>
      <c r="I119" s="267">
        <f>SUM(I120:I123)</f>
        <v>0</v>
      </c>
      <c r="J119" s="27"/>
      <c r="K119" s="296" t="str">
        <f t="shared" si="7"/>
        <v/>
      </c>
      <c r="L119" s="27"/>
      <c r="M119" s="27"/>
      <c r="N119" s="27"/>
      <c r="O119" s="27"/>
      <c r="P119" s="27"/>
      <c r="Q119" s="27"/>
    </row>
    <row r="120" spans="1:17" ht="20.100000000000001" customHeight="1">
      <c r="A120" s="27"/>
      <c r="B120" s="778" t="str">
        <f>Legend!U137</f>
        <v>Excel Budget Workbook (Provided by State)</v>
      </c>
      <c r="C120" s="779"/>
      <c r="D120" s="780"/>
      <c r="E120" s="281"/>
      <c r="F120" s="274" t="s">
        <v>273</v>
      </c>
      <c r="G120" s="275" t="str">
        <f t="shared" si="6"/>
        <v/>
      </c>
      <c r="H120" s="276">
        <f>IF(G120="Pass",1,0)</f>
        <v>0</v>
      </c>
      <c r="I120" s="277">
        <f>IF(G120="Fail",1,0)</f>
        <v>0</v>
      </c>
      <c r="J120" s="27"/>
      <c r="K120" s="138" t="str">
        <f t="shared" si="7"/>
        <v/>
      </c>
      <c r="L120" s="27"/>
      <c r="M120" s="27"/>
      <c r="N120" s="27"/>
      <c r="O120" s="27"/>
      <c r="P120" s="27"/>
      <c r="Q120" s="27"/>
    </row>
    <row r="121" spans="1:17" ht="20.100000000000001" customHeight="1">
      <c r="A121" s="27"/>
      <c r="B121" s="674" t="str">
        <f>Legend!U138</f>
        <v>PDF</v>
      </c>
      <c r="C121" s="675"/>
      <c r="D121" s="676"/>
      <c r="E121" s="279"/>
      <c r="F121" s="177" t="s">
        <v>273</v>
      </c>
      <c r="G121" s="180" t="str">
        <f>IF(E121="","",IF(E121="YES","PASS","FAIL"))</f>
        <v/>
      </c>
      <c r="H121" s="71">
        <f>IF(G121="Pass",1,0)</f>
        <v>0</v>
      </c>
      <c r="I121" s="181">
        <f>IF(G121="Fail",1,0)</f>
        <v>0</v>
      </c>
      <c r="J121" s="27"/>
      <c r="K121" s="266"/>
      <c r="L121" s="27"/>
      <c r="M121" s="27"/>
      <c r="N121" s="27"/>
      <c r="O121" s="27"/>
      <c r="P121" s="27"/>
      <c r="Q121" s="27"/>
    </row>
    <row r="122" spans="1:17" ht="20.100000000000001" customHeight="1">
      <c r="A122" s="27"/>
      <c r="B122" s="674" t="str">
        <f>Legend!U139</f>
        <v>{Insert Requirement)</v>
      </c>
      <c r="C122" s="675"/>
      <c r="D122" s="676"/>
      <c r="E122" s="279"/>
      <c r="F122" s="177" t="s">
        <v>273</v>
      </c>
      <c r="G122" s="180" t="str">
        <f>IF(E122="","",IF(E122="YES","PASS","FAIL"))</f>
        <v/>
      </c>
      <c r="H122" s="71">
        <f>IF(G122="Pass",1,0)</f>
        <v>0</v>
      </c>
      <c r="I122" s="181">
        <f>IF(G122="Fail",1,0)</f>
        <v>0</v>
      </c>
      <c r="J122" s="27"/>
      <c r="K122" s="266"/>
      <c r="L122" s="27"/>
      <c r="M122" s="27"/>
      <c r="N122" s="27"/>
      <c r="O122" s="27"/>
      <c r="P122" s="27"/>
      <c r="Q122" s="27"/>
    </row>
    <row r="123" spans="1:17" ht="20.100000000000001" customHeight="1" thickBot="1">
      <c r="A123" s="27"/>
      <c r="B123" s="727" t="str">
        <f>Legend!U140</f>
        <v>{Insert Requirement)</v>
      </c>
      <c r="C123" s="728"/>
      <c r="D123" s="729"/>
      <c r="E123" s="298"/>
      <c r="F123" s="299" t="s">
        <v>273</v>
      </c>
      <c r="G123" s="300" t="str">
        <f t="shared" si="6"/>
        <v/>
      </c>
      <c r="H123" s="301">
        <f>IF(G123="Pass",1,0)</f>
        <v>0</v>
      </c>
      <c r="I123" s="70">
        <f>IF(G123="Fail",1,0)</f>
        <v>0</v>
      </c>
      <c r="J123" s="27"/>
      <c r="K123" s="266" t="str">
        <f t="shared" si="7"/>
        <v/>
      </c>
      <c r="L123" s="27"/>
      <c r="M123" s="27"/>
      <c r="N123" s="27"/>
      <c r="O123" s="27"/>
      <c r="P123" s="27"/>
      <c r="Q123" s="27"/>
    </row>
    <row r="124" spans="1:17" ht="20.100000000000001" customHeight="1" thickBot="1">
      <c r="A124" s="27"/>
      <c r="B124" s="775" t="str">
        <f>Legend!Q141</f>
        <v>21. Copies of CDs</v>
      </c>
      <c r="C124" s="762"/>
      <c r="D124" s="763"/>
      <c r="E124" s="267" t="str">
        <f>IF(AND(COUNTIF(E125:E128,"Yes")=0,COUNTIF(E125:E128,"No")=0),"",IF(COUNTIF(E125:E128,"No*")=0,"YES","NO"))</f>
        <v/>
      </c>
      <c r="F124" s="268" t="s">
        <v>270</v>
      </c>
      <c r="G124" s="269" t="str">
        <f>IF(E124="","",IF(E124="YES","PASS","FAIL"))</f>
        <v/>
      </c>
      <c r="H124" s="267">
        <f>SUM(H125:H128)</f>
        <v>0</v>
      </c>
      <c r="I124" s="267">
        <f>SUM(I125:I128)</f>
        <v>0</v>
      </c>
      <c r="J124" s="27"/>
      <c r="K124" s="296" t="str">
        <f t="shared" si="7"/>
        <v/>
      </c>
      <c r="L124" s="27"/>
      <c r="M124" s="27"/>
      <c r="N124" s="27"/>
      <c r="O124" s="27"/>
      <c r="P124" s="27"/>
      <c r="Q124" s="27"/>
    </row>
    <row r="125" spans="1:17" ht="20.100000000000001" customHeight="1">
      <c r="A125" s="27"/>
      <c r="B125" s="778" t="str">
        <f>Legend!U142</f>
        <v>Two (2) original CDs (Each Labeled as “Original”)</v>
      </c>
      <c r="C125" s="779"/>
      <c r="D125" s="780"/>
      <c r="E125" s="281"/>
      <c r="F125" s="274" t="s">
        <v>273</v>
      </c>
      <c r="G125" s="275" t="str">
        <f t="shared" si="6"/>
        <v/>
      </c>
      <c r="H125" s="276">
        <f>IF(G125="Pass",1,0)</f>
        <v>0</v>
      </c>
      <c r="I125" s="277">
        <f>IF(G125="Fail",1,0)</f>
        <v>0</v>
      </c>
      <c r="J125" s="27"/>
      <c r="K125" s="138" t="str">
        <f t="shared" si="7"/>
        <v/>
      </c>
      <c r="L125" s="27"/>
      <c r="M125" s="27"/>
      <c r="N125" s="27"/>
      <c r="O125" s="27"/>
      <c r="P125" s="27"/>
      <c r="Q125" s="27"/>
    </row>
    <row r="126" spans="1:17" ht="20.100000000000001" customHeight="1">
      <c r="A126" s="27"/>
      <c r="B126" s="674" t="str">
        <f>Legend!U143</f>
        <v>Six (6) CD copies (Each Labeled as “Copy”)</v>
      </c>
      <c r="C126" s="675"/>
      <c r="D126" s="676"/>
      <c r="E126" s="278"/>
      <c r="F126" s="273" t="s">
        <v>273</v>
      </c>
      <c r="G126" s="271" t="str">
        <f t="shared" ref="G126:G137" si="8">IF(E126="","",IF(E126="YES","PASS","FAIL"))</f>
        <v/>
      </c>
      <c r="H126" s="272">
        <f t="shared" ref="H126:H133" si="9">IF(G126="Pass",1,0)</f>
        <v>0</v>
      </c>
      <c r="I126" s="69">
        <f>IF(G126="Fail",1,0)</f>
        <v>0</v>
      </c>
      <c r="J126" s="27"/>
      <c r="K126" s="266"/>
      <c r="L126" s="27"/>
      <c r="M126" s="27"/>
      <c r="N126" s="27"/>
      <c r="O126" s="27"/>
      <c r="P126" s="27"/>
      <c r="Q126" s="27"/>
    </row>
    <row r="127" spans="1:17" ht="26.25" customHeight="1">
      <c r="A127" s="27"/>
      <c r="B127" s="674" t="str">
        <f>Legend!U144</f>
        <v>Three (3) CDs (Each Labeled as “Corporate Confidential Information”), if applicable</v>
      </c>
      <c r="C127" s="675"/>
      <c r="D127" s="676"/>
      <c r="E127" s="279"/>
      <c r="F127" s="177" t="s">
        <v>273</v>
      </c>
      <c r="G127" s="180" t="str">
        <f t="shared" si="8"/>
        <v/>
      </c>
      <c r="H127" s="71">
        <f t="shared" si="9"/>
        <v>0</v>
      </c>
      <c r="I127" s="181">
        <f>IF(G127="Fail",1,0)</f>
        <v>0</v>
      </c>
      <c r="J127" s="27"/>
      <c r="K127" s="266"/>
      <c r="L127" s="27"/>
      <c r="M127" s="27"/>
      <c r="N127" s="27"/>
      <c r="O127" s="27"/>
      <c r="P127" s="27"/>
      <c r="Q127" s="27"/>
    </row>
    <row r="128" spans="1:17" ht="20.100000000000001" customHeight="1" thickBot="1">
      <c r="A128" s="27"/>
      <c r="B128" s="727" t="str">
        <f>Legend!U145</f>
        <v>{Insert Requirement)</v>
      </c>
      <c r="C128" s="728"/>
      <c r="D128" s="729"/>
      <c r="E128" s="279"/>
      <c r="F128" s="177" t="s">
        <v>273</v>
      </c>
      <c r="G128" s="180" t="str">
        <f t="shared" si="8"/>
        <v/>
      </c>
      <c r="H128" s="71">
        <f t="shared" si="9"/>
        <v>0</v>
      </c>
      <c r="I128" s="181">
        <f>IF(G128="Fail",1,0)</f>
        <v>0</v>
      </c>
      <c r="J128" s="27"/>
      <c r="K128" s="266"/>
      <c r="L128" s="27"/>
      <c r="M128" s="27"/>
      <c r="N128" s="27"/>
      <c r="O128" s="27"/>
      <c r="P128" s="27"/>
      <c r="Q128" s="27"/>
    </row>
    <row r="129" spans="1:19" ht="20.100000000000001" customHeight="1" thickBot="1">
      <c r="A129" s="27"/>
      <c r="B129" s="775" t="str">
        <f>Legend!Q146</f>
        <v>{Insert Factor}</v>
      </c>
      <c r="C129" s="762"/>
      <c r="D129" s="763"/>
      <c r="E129" s="267" t="str">
        <f>IF(AND(COUNTIF(E130:E133,"Yes")=0,COUNTIF(E130:E133,"No")=0),"",IF(COUNTIF(E130:E133,"No*")=0,"YES","NO"))</f>
        <v/>
      </c>
      <c r="F129" s="268" t="s">
        <v>270</v>
      </c>
      <c r="G129" s="269" t="str">
        <f t="shared" si="8"/>
        <v/>
      </c>
      <c r="H129" s="267">
        <f>SUM(H130:H133)</f>
        <v>0</v>
      </c>
      <c r="I129" s="267">
        <f>SUM(I130:I133)</f>
        <v>0</v>
      </c>
      <c r="J129" s="27"/>
      <c r="K129" s="296"/>
      <c r="L129" s="27"/>
      <c r="M129" s="27"/>
      <c r="N129" s="27"/>
      <c r="O129" s="27"/>
      <c r="P129" s="27"/>
      <c r="Q129" s="27"/>
    </row>
    <row r="130" spans="1:19" ht="20.100000000000001" customHeight="1">
      <c r="A130" s="27"/>
      <c r="B130" s="778" t="str">
        <f>Legend!U147</f>
        <v>{Insert Requirement)</v>
      </c>
      <c r="C130" s="779"/>
      <c r="D130" s="780"/>
      <c r="E130" s="281"/>
      <c r="F130" s="175" t="s">
        <v>273</v>
      </c>
      <c r="G130" s="275" t="str">
        <f t="shared" si="8"/>
        <v/>
      </c>
      <c r="H130" s="276">
        <f>IF(G130="Pass",1,0)</f>
        <v>0</v>
      </c>
      <c r="I130" s="277">
        <f>IF(G130="Fail",1,0)</f>
        <v>0</v>
      </c>
      <c r="J130" s="27"/>
      <c r="K130" s="138"/>
      <c r="L130" s="27"/>
      <c r="M130" s="27"/>
      <c r="N130" s="27"/>
      <c r="O130" s="27"/>
      <c r="P130" s="27"/>
      <c r="Q130" s="27"/>
    </row>
    <row r="131" spans="1:19" ht="20.100000000000001" customHeight="1">
      <c r="A131" s="27"/>
      <c r="B131" s="674" t="str">
        <f>Legend!U148</f>
        <v>{Insert Requirement)</v>
      </c>
      <c r="C131" s="675"/>
      <c r="D131" s="676"/>
      <c r="E131" s="278"/>
      <c r="F131" s="175" t="s">
        <v>273</v>
      </c>
      <c r="G131" s="271" t="str">
        <f t="shared" si="8"/>
        <v/>
      </c>
      <c r="H131" s="272">
        <f>IF(G131="Pass",1,0)</f>
        <v>0</v>
      </c>
      <c r="I131" s="69">
        <f>IF(G131="Fail",1,0)</f>
        <v>0</v>
      </c>
      <c r="J131" s="27"/>
      <c r="K131" s="266"/>
      <c r="L131" s="27"/>
      <c r="M131" s="27"/>
      <c r="N131" s="27"/>
      <c r="O131" s="27"/>
      <c r="P131" s="27"/>
      <c r="Q131" s="27"/>
    </row>
    <row r="132" spans="1:19" ht="20.100000000000001" customHeight="1">
      <c r="A132" s="27"/>
      <c r="B132" s="674" t="str">
        <f>Legend!U149</f>
        <v>{Insert Requirement)</v>
      </c>
      <c r="C132" s="675"/>
      <c r="D132" s="676"/>
      <c r="E132" s="279"/>
      <c r="F132" s="175" t="s">
        <v>273</v>
      </c>
      <c r="G132" s="180" t="str">
        <f t="shared" si="8"/>
        <v/>
      </c>
      <c r="H132" s="71">
        <f t="shared" si="9"/>
        <v>0</v>
      </c>
      <c r="I132" s="181">
        <f>IF(G132="Fail",1,0)</f>
        <v>0</v>
      </c>
      <c r="J132" s="27"/>
      <c r="K132" s="266"/>
      <c r="L132" s="27"/>
      <c r="M132" s="27"/>
      <c r="N132" s="27"/>
      <c r="O132" s="27"/>
      <c r="P132" s="27"/>
      <c r="Q132" s="27"/>
    </row>
    <row r="133" spans="1:19" ht="20.100000000000001" customHeight="1" thickBot="1">
      <c r="A133" s="27"/>
      <c r="B133" s="727" t="str">
        <f>Legend!U150</f>
        <v>{Insert Requirement)</v>
      </c>
      <c r="C133" s="728"/>
      <c r="D133" s="729"/>
      <c r="E133" s="279"/>
      <c r="F133" s="273" t="s">
        <v>273</v>
      </c>
      <c r="G133" s="180" t="str">
        <f t="shared" si="8"/>
        <v/>
      </c>
      <c r="H133" s="71">
        <f t="shared" si="9"/>
        <v>0</v>
      </c>
      <c r="I133" s="181">
        <f>IF(G133="Fail",1,0)</f>
        <v>0</v>
      </c>
      <c r="J133" s="27"/>
      <c r="K133" s="266" t="str">
        <f t="shared" si="7"/>
        <v/>
      </c>
      <c r="L133" s="27"/>
      <c r="M133" s="27"/>
      <c r="N133" s="27"/>
      <c r="O133" s="27"/>
      <c r="P133" s="27"/>
      <c r="Q133" s="27"/>
    </row>
    <row r="134" spans="1:19" ht="20.100000000000001" customHeight="1" thickBot="1">
      <c r="A134" s="27"/>
      <c r="B134" s="775" t="str">
        <f>Legend!Q151</f>
        <v>{Insert Factor}</v>
      </c>
      <c r="C134" s="762"/>
      <c r="D134" s="763"/>
      <c r="E134" s="267" t="str">
        <f>IF(AND(COUNTIF(E135:E138,"Yes")=0,COUNTIF(E135:E138,"No")=0),"",IF(COUNTIF(E135:E138,"No*")=0,"YES","NO"))</f>
        <v/>
      </c>
      <c r="F134" s="268" t="s">
        <v>270</v>
      </c>
      <c r="G134" s="269" t="str">
        <f t="shared" si="8"/>
        <v/>
      </c>
      <c r="H134" s="267">
        <f>SUM(H135:H138)</f>
        <v>0</v>
      </c>
      <c r="I134" s="267">
        <f>SUM(I135:I138)</f>
        <v>0</v>
      </c>
      <c r="J134" s="27"/>
      <c r="K134" s="296" t="str">
        <f t="shared" si="7"/>
        <v/>
      </c>
      <c r="L134" s="27"/>
      <c r="M134" s="27"/>
      <c r="N134" s="27"/>
      <c r="O134" s="27"/>
      <c r="P134" s="27"/>
      <c r="Q134" s="27"/>
    </row>
    <row r="135" spans="1:19" ht="20.100000000000001" customHeight="1">
      <c r="A135" s="27"/>
      <c r="B135" s="778" t="str">
        <f>Legend!U152</f>
        <v>{Insert Requirement)</v>
      </c>
      <c r="C135" s="779"/>
      <c r="D135" s="780"/>
      <c r="E135" s="281"/>
      <c r="F135" s="274" t="s">
        <v>273</v>
      </c>
      <c r="G135" s="275" t="str">
        <f t="shared" si="8"/>
        <v/>
      </c>
      <c r="H135" s="276">
        <f>IF(G135="Pass",1,0)</f>
        <v>0</v>
      </c>
      <c r="I135" s="277">
        <f>IF(G135="Fail",1,0)</f>
        <v>0</v>
      </c>
      <c r="J135" s="27"/>
      <c r="K135" s="138" t="str">
        <f t="shared" si="7"/>
        <v/>
      </c>
      <c r="L135" s="27"/>
      <c r="M135" s="27"/>
      <c r="N135" s="27"/>
      <c r="O135" s="27"/>
      <c r="P135" s="27"/>
      <c r="Q135" s="27"/>
    </row>
    <row r="136" spans="1:19" ht="20.100000000000001" customHeight="1">
      <c r="A136" s="27"/>
      <c r="B136" s="674" t="str">
        <f>Legend!U153</f>
        <v>{Insert Requirement)</v>
      </c>
      <c r="C136" s="675"/>
      <c r="D136" s="676"/>
      <c r="E136" s="279"/>
      <c r="F136" s="177" t="s">
        <v>273</v>
      </c>
      <c r="G136" s="180" t="str">
        <f t="shared" si="8"/>
        <v/>
      </c>
      <c r="H136" s="71">
        <f>IF(G136="Pass",1,0)</f>
        <v>0</v>
      </c>
      <c r="I136" s="181">
        <f>IF(G136="Fail",1,0)</f>
        <v>0</v>
      </c>
      <c r="J136" s="27"/>
      <c r="K136" s="266"/>
      <c r="L136" s="27"/>
      <c r="M136" s="27"/>
      <c r="N136" s="27"/>
      <c r="O136" s="27"/>
      <c r="P136" s="27"/>
      <c r="Q136" s="27"/>
    </row>
    <row r="137" spans="1:19" ht="20.100000000000001" customHeight="1">
      <c r="A137" s="27"/>
      <c r="B137" s="674" t="str">
        <f>Legend!U154</f>
        <v>{Insert Requirement)</v>
      </c>
      <c r="C137" s="675"/>
      <c r="D137" s="676"/>
      <c r="E137" s="279"/>
      <c r="F137" s="177" t="s">
        <v>273</v>
      </c>
      <c r="G137" s="180" t="str">
        <f t="shared" si="8"/>
        <v/>
      </c>
      <c r="H137" s="71">
        <f>IF(G137="Pass",1,0)</f>
        <v>0</v>
      </c>
      <c r="I137" s="181">
        <f>IF(G137="Fail",1,0)</f>
        <v>0</v>
      </c>
      <c r="J137" s="27"/>
      <c r="K137" s="266"/>
      <c r="L137" s="27"/>
      <c r="M137" s="27"/>
      <c r="N137" s="27"/>
      <c r="O137" s="27"/>
      <c r="P137" s="27"/>
      <c r="Q137" s="27"/>
    </row>
    <row r="138" spans="1:19" ht="20.100000000000001" customHeight="1" thickBot="1">
      <c r="A138" s="27"/>
      <c r="B138" s="727" t="str">
        <f>Legend!U155</f>
        <v>{Insert Requirement)</v>
      </c>
      <c r="C138" s="728"/>
      <c r="D138" s="729"/>
      <c r="E138" s="278"/>
      <c r="F138" s="273" t="s">
        <v>273</v>
      </c>
      <c r="G138" s="271" t="str">
        <f t="shared" si="6"/>
        <v/>
      </c>
      <c r="H138" s="272">
        <f>IF(G138="Pass",1,0)</f>
        <v>0</v>
      </c>
      <c r="I138" s="69">
        <f>IF(G138="Fail",1,0)</f>
        <v>0</v>
      </c>
      <c r="J138" s="27"/>
      <c r="K138" s="266" t="str">
        <f t="shared" si="7"/>
        <v/>
      </c>
      <c r="L138" s="27"/>
      <c r="M138" s="27"/>
      <c r="N138" s="27"/>
      <c r="O138" s="27"/>
      <c r="P138" s="27"/>
      <c r="Q138" s="27"/>
    </row>
    <row r="139" spans="1:19" ht="16.5" customHeight="1" thickBot="1">
      <c r="A139" s="27"/>
      <c r="B139" s="677" t="s">
        <v>26</v>
      </c>
      <c r="C139" s="678"/>
      <c r="D139" s="678"/>
      <c r="E139" s="369" t="str">
        <f>IF(AND(COUNTIF(E19:E138,"Yes")=0,COUNTIF(E19:E138,"No")=0),"",IF(COUNTIF(E19:E138,"No*")=0,"YES","NO"))</f>
        <v/>
      </c>
      <c r="F139" s="287"/>
      <c r="G139" s="368" t="str">
        <f>IF(E139="","",IF(E139="YES","PASS","FAIL"))</f>
        <v/>
      </c>
      <c r="H139" s="288">
        <f>H19+H29+H34+H44+H39+H49+H54+H59+H64+H69+H74+H79+H84+H89+H94+H99+H104+H109+H114+H119+H124+H129+H134</f>
        <v>0</v>
      </c>
      <c r="I139" s="289">
        <f>I19+I29+I34+I44+I39+I49+I54+I59+I64+I69+I74+I79+I84+I89+I94+I99+I104+I109+I114+I119+I124+I129+I134</f>
        <v>0</v>
      </c>
      <c r="J139" s="27"/>
      <c r="K139" s="78" t="str">
        <f>IF(E139="","NO EVALUATION DONE",IF(COUNTIF(K18:K138,"FAIL*")&gt;0,"NON-AWARDABLE","MEETS REQUIREMENTS"))</f>
        <v>NO EVALUATION DONE</v>
      </c>
      <c r="L139" s="27"/>
      <c r="M139" s="27"/>
      <c r="N139" s="27"/>
      <c r="O139" s="27"/>
      <c r="P139" s="27"/>
      <c r="Q139" s="27"/>
    </row>
    <row r="140" spans="1:19" ht="17.25" customHeight="1" thickBot="1">
      <c r="A140" s="27"/>
      <c r="B140" s="27"/>
      <c r="C140" s="27"/>
      <c r="D140" s="27"/>
      <c r="E140" s="27"/>
      <c r="F140" s="27"/>
      <c r="G140" s="27"/>
      <c r="H140" s="27"/>
      <c r="I140" s="27"/>
      <c r="J140" s="27"/>
      <c r="K140" s="27"/>
      <c r="L140" s="27"/>
      <c r="M140" s="27"/>
      <c r="N140" s="27"/>
      <c r="O140" s="27"/>
      <c r="P140" s="27"/>
      <c r="Q140" s="27"/>
    </row>
    <row r="141" spans="1:19" ht="6" customHeight="1">
      <c r="A141" s="27"/>
      <c r="B141" s="21"/>
      <c r="C141" s="22"/>
      <c r="D141" s="22"/>
      <c r="E141" s="22"/>
      <c r="F141" s="22"/>
      <c r="G141" s="22"/>
      <c r="H141" s="22"/>
      <c r="I141" s="22"/>
      <c r="J141" s="22"/>
      <c r="K141" s="22"/>
      <c r="L141" s="22"/>
      <c r="M141" s="22"/>
      <c r="N141" s="22"/>
      <c r="O141" s="22"/>
      <c r="P141" s="22"/>
      <c r="Q141" s="27"/>
      <c r="R141" s="12"/>
      <c r="S141" s="12"/>
    </row>
    <row r="142" spans="1:19" ht="12.75" customHeight="1">
      <c r="A142" s="27"/>
      <c r="B142" s="27"/>
      <c r="C142" s="27"/>
      <c r="D142" s="27"/>
      <c r="E142" s="27"/>
      <c r="F142" s="27"/>
      <c r="G142" s="27"/>
      <c r="H142" s="27"/>
      <c r="I142" s="27"/>
      <c r="J142" s="27"/>
      <c r="K142" s="27"/>
      <c r="L142" s="27"/>
      <c r="M142" s="27"/>
      <c r="N142" s="27"/>
      <c r="O142" s="27"/>
      <c r="P142" s="27"/>
      <c r="Q142" s="27"/>
    </row>
    <row r="143" spans="1:19" ht="12.75" hidden="1" customHeight="1"/>
    <row r="144" spans="1:19"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sheetData>
  <sheetProtection password="D5C1" sheet="1"/>
  <protectedRanges>
    <protectedRange sqref="E8 G9:I11" name="Position_6"/>
    <protectedRange password="CC9C" sqref="M8:M11" name="Range3_6"/>
    <protectedRange password="CC9C" sqref="G159:I163 G172:I176 G185:I189 G198:I202 G211:I215 G224:I228 G237:I241 G250:I254 G263:I267 G276:I280 G289:I293 G146:I150" name="Evaluation_1_6"/>
  </protectedRanges>
  <mergeCells count="146">
    <mergeCell ref="B132:D132"/>
    <mergeCell ref="B136:D136"/>
    <mergeCell ref="B137:D137"/>
    <mergeCell ref="B126:D126"/>
    <mergeCell ref="B127:D127"/>
    <mergeCell ref="B128:D128"/>
    <mergeCell ref="B129:D129"/>
    <mergeCell ref="B130:D130"/>
    <mergeCell ref="B131:D131"/>
    <mergeCell ref="B133:D133"/>
    <mergeCell ref="B107:D107"/>
    <mergeCell ref="B112:D112"/>
    <mergeCell ref="B116:D116"/>
    <mergeCell ref="B117:D117"/>
    <mergeCell ref="B121:D121"/>
    <mergeCell ref="B122:D122"/>
    <mergeCell ref="B119:D119"/>
    <mergeCell ref="B120:D120"/>
    <mergeCell ref="B108:D108"/>
    <mergeCell ref="B96:D96"/>
    <mergeCell ref="B97:D97"/>
    <mergeCell ref="B102:D102"/>
    <mergeCell ref="B106:D106"/>
    <mergeCell ref="B101:D101"/>
    <mergeCell ref="B103:D103"/>
    <mergeCell ref="B104:D104"/>
    <mergeCell ref="B105:D105"/>
    <mergeCell ref="B134:D134"/>
    <mergeCell ref="B135:D135"/>
    <mergeCell ref="B138:D138"/>
    <mergeCell ref="B32:D32"/>
    <mergeCell ref="B37:D37"/>
    <mergeCell ref="B42:D42"/>
    <mergeCell ref="B47:D47"/>
    <mergeCell ref="B52:D52"/>
    <mergeCell ref="B55:D55"/>
    <mergeCell ref="B118:D118"/>
    <mergeCell ref="B123:D123"/>
    <mergeCell ref="B124:D124"/>
    <mergeCell ref="B125:D125"/>
    <mergeCell ref="B109:D109"/>
    <mergeCell ref="B110:D110"/>
    <mergeCell ref="B111:D111"/>
    <mergeCell ref="B113:D113"/>
    <mergeCell ref="B114:D114"/>
    <mergeCell ref="B115:D115"/>
    <mergeCell ref="B93:D93"/>
    <mergeCell ref="B90:D90"/>
    <mergeCell ref="B78:D78"/>
    <mergeCell ref="B79:D79"/>
    <mergeCell ref="B80:D80"/>
    <mergeCell ref="B91:D91"/>
    <mergeCell ref="B92:D92"/>
    <mergeCell ref="B81:D81"/>
    <mergeCell ref="B83:D83"/>
    <mergeCell ref="B84:D84"/>
    <mergeCell ref="B94:D94"/>
    <mergeCell ref="B95:D95"/>
    <mergeCell ref="B98:D98"/>
    <mergeCell ref="B99:D99"/>
    <mergeCell ref="B100:D100"/>
    <mergeCell ref="B85:D85"/>
    <mergeCell ref="B86:D86"/>
    <mergeCell ref="B87:D87"/>
    <mergeCell ref="B88:D88"/>
    <mergeCell ref="B89:D89"/>
    <mergeCell ref="B82:D82"/>
    <mergeCell ref="B70:D70"/>
    <mergeCell ref="B71:D71"/>
    <mergeCell ref="B72:D72"/>
    <mergeCell ref="B73:D73"/>
    <mergeCell ref="B74:D74"/>
    <mergeCell ref="B75:D75"/>
    <mergeCell ref="B76:D76"/>
    <mergeCell ref="B77:D77"/>
    <mergeCell ref="B63:D63"/>
    <mergeCell ref="B65:D65"/>
    <mergeCell ref="B64:D64"/>
    <mergeCell ref="B66:D66"/>
    <mergeCell ref="B68:D68"/>
    <mergeCell ref="B69:D69"/>
    <mergeCell ref="B67:D67"/>
    <mergeCell ref="B54:D54"/>
    <mergeCell ref="B58:D58"/>
    <mergeCell ref="B59:D59"/>
    <mergeCell ref="B60:D60"/>
    <mergeCell ref="B61:D61"/>
    <mergeCell ref="B62:D62"/>
    <mergeCell ref="B56:D56"/>
    <mergeCell ref="B57:D57"/>
    <mergeCell ref="B46:D46"/>
    <mergeCell ref="B48:D48"/>
    <mergeCell ref="B49:D49"/>
    <mergeCell ref="B50:D50"/>
    <mergeCell ref="B51:D51"/>
    <mergeCell ref="B53:D53"/>
    <mergeCell ref="B39:D39"/>
    <mergeCell ref="B40:D40"/>
    <mergeCell ref="B41:D41"/>
    <mergeCell ref="B43:D43"/>
    <mergeCell ref="B44:D44"/>
    <mergeCell ref="B45:D45"/>
    <mergeCell ref="B31:D31"/>
    <mergeCell ref="B33:D33"/>
    <mergeCell ref="B34:D34"/>
    <mergeCell ref="B35:D35"/>
    <mergeCell ref="B36:D36"/>
    <mergeCell ref="B38:D38"/>
    <mergeCell ref="B24:D24"/>
    <mergeCell ref="B25:D25"/>
    <mergeCell ref="B26:D26"/>
    <mergeCell ref="B27:D27"/>
    <mergeCell ref="B28:D28"/>
    <mergeCell ref="B30:D30"/>
    <mergeCell ref="B16:I16"/>
    <mergeCell ref="B17:D17"/>
    <mergeCell ref="B139:D139"/>
    <mergeCell ref="B18:D18"/>
    <mergeCell ref="B19:D19"/>
    <mergeCell ref="B29:D29"/>
    <mergeCell ref="B20:D20"/>
    <mergeCell ref="B21:D21"/>
    <mergeCell ref="B22:D22"/>
    <mergeCell ref="B23:D23"/>
    <mergeCell ref="C11:D11"/>
    <mergeCell ref="E11:I11"/>
    <mergeCell ref="K11:L11"/>
    <mergeCell ref="M11:P11"/>
    <mergeCell ref="B13:P13"/>
    <mergeCell ref="B15:D15"/>
    <mergeCell ref="E15:G15"/>
    <mergeCell ref="H15:I15"/>
    <mergeCell ref="C9:D9"/>
    <mergeCell ref="E9:I9"/>
    <mergeCell ref="K9:L9"/>
    <mergeCell ref="M9:P9"/>
    <mergeCell ref="C10:D10"/>
    <mergeCell ref="K10:L10"/>
    <mergeCell ref="M10:P10"/>
    <mergeCell ref="B2:P2"/>
    <mergeCell ref="B4:P4"/>
    <mergeCell ref="B6:P6"/>
    <mergeCell ref="C8:D8"/>
    <mergeCell ref="E8:I8"/>
    <mergeCell ref="K8:L8"/>
    <mergeCell ref="M8:P8"/>
  </mergeCells>
  <conditionalFormatting sqref="K18:K138">
    <cfRule type="cellIs" dxfId="45" priority="13" operator="equal">
      <formula>"PASS"</formula>
    </cfRule>
    <cfRule type="cellIs" dxfId="44" priority="14" operator="equal">
      <formula>"Good (60-79)"</formula>
    </cfRule>
    <cfRule type="cellIs" dxfId="43" priority="15" operator="equal">
      <formula>"Acceptable (40-59)"</formula>
    </cfRule>
    <cfRule type="cellIs" dxfId="40" priority="16" operator="equal">
      <formula>"Marginal (20-39)"</formula>
    </cfRule>
    <cfRule type="cellIs" dxfId="39" priority="17" operator="equal">
      <formula>"FAIL"</formula>
    </cfRule>
  </conditionalFormatting>
  <conditionalFormatting sqref="H15:I15">
    <cfRule type="containsText" dxfId="42" priority="1" stopIfTrue="1" operator="containsText" text="PASS">
      <formula>NOT(ISERROR(SEARCH("PASS",H15)))</formula>
    </cfRule>
    <cfRule type="containsText" dxfId="41" priority="2" stopIfTrue="1" operator="containsText" text="FAIL">
      <formula>NOT(ISERROR(SEARCH("FAIL",H15)))</formula>
    </cfRule>
  </conditionalFormatting>
  <pageMargins left="0.2" right="0.2" top="0.75" bottom="0.75" header="0.3" footer="0.3"/>
  <pageSetup paperSize="5" scale="59" fitToHeight="0" orientation="landscape" r:id="rId1"/>
  <headerFooter>
    <oddHeader>&amp;C&amp;F&amp;R&amp;P</oddHeader>
  </headerFooter>
  <rowBreaks count="2" manualBreakCount="2">
    <brk id="43" min="1" max="15" man="1"/>
    <brk id="78" min="1" max="15"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sheetPr>
    <tabColor theme="9" tint="-0.499984740745262"/>
  </sheetPr>
  <dimension ref="A1:W56"/>
  <sheetViews>
    <sheetView topLeftCell="A13" zoomScaleNormal="100" workbookViewId="0">
      <selection activeCell="I40" sqref="I40"/>
    </sheetView>
  </sheetViews>
  <sheetFormatPr defaultColWidth="0" defaultRowHeight="15" customHeight="1" zeroHeight="1"/>
  <cols>
    <col min="1" max="1" width="4.109375" customWidth="1"/>
    <col min="2" max="2" width="9.109375" customWidth="1"/>
    <col min="3" max="3" width="6" customWidth="1"/>
    <col min="4" max="4" width="12.88671875" customWidth="1"/>
    <col min="5" max="7" width="9.109375" customWidth="1"/>
    <col min="8" max="8" width="12.5546875" customWidth="1"/>
    <col min="9" max="9" width="11.5546875" customWidth="1"/>
    <col min="10" max="10" width="13.44140625" customWidth="1"/>
    <col min="11" max="11" width="12.6640625" customWidth="1"/>
    <col min="12" max="12" width="14.44140625" customWidth="1"/>
    <col min="13" max="13" width="13.5546875" customWidth="1"/>
    <col min="14" max="14" width="9.109375" customWidth="1"/>
    <col min="15" max="15" width="8.44140625" customWidth="1"/>
    <col min="16" max="16" width="14.5546875" customWidth="1"/>
    <col min="17" max="20" width="9.109375" customWidth="1"/>
    <col min="21" max="21" width="3.109375" customWidth="1"/>
    <col min="22" max="22" width="9.109375" hidden="1" customWidth="1"/>
  </cols>
  <sheetData>
    <row r="1" spans="1:22" thickBot="1">
      <c r="A1" s="27"/>
      <c r="B1" s="27"/>
      <c r="C1" s="27"/>
      <c r="D1" s="27"/>
      <c r="E1" s="27"/>
      <c r="F1" s="27"/>
      <c r="G1" s="27"/>
      <c r="H1" s="27"/>
      <c r="I1" s="27"/>
      <c r="J1" s="27"/>
      <c r="K1" s="27"/>
      <c r="L1" s="27"/>
      <c r="M1" s="27"/>
      <c r="N1" s="27"/>
      <c r="O1" s="27"/>
      <c r="P1" s="27"/>
      <c r="Q1" s="27"/>
      <c r="R1" s="27"/>
      <c r="S1" s="27"/>
      <c r="T1" s="27"/>
      <c r="U1" s="27"/>
    </row>
    <row r="2" spans="1:22" ht="18.600000000000001" thickBot="1">
      <c r="A2" s="27"/>
      <c r="B2" s="791" t="s">
        <v>326</v>
      </c>
      <c r="C2" s="792"/>
      <c r="D2" s="792"/>
      <c r="E2" s="792"/>
      <c r="F2" s="792"/>
      <c r="G2" s="792"/>
      <c r="H2" s="792"/>
      <c r="I2" s="792"/>
      <c r="J2" s="792"/>
      <c r="K2" s="792"/>
      <c r="L2" s="792"/>
      <c r="M2" s="792"/>
      <c r="N2" s="792"/>
      <c r="O2" s="792"/>
      <c r="P2" s="792"/>
      <c r="Q2" s="792"/>
      <c r="R2" s="792"/>
      <c r="S2" s="792"/>
      <c r="T2" s="793"/>
      <c r="U2" s="27"/>
    </row>
    <row r="3" spans="1:22" thickBot="1">
      <c r="A3" s="27"/>
      <c r="B3" s="27"/>
      <c r="C3" s="27"/>
      <c r="D3" s="27"/>
      <c r="E3" s="27"/>
      <c r="F3" s="27"/>
      <c r="G3" s="27"/>
      <c r="H3" s="27"/>
      <c r="I3" s="27"/>
      <c r="J3" s="27"/>
      <c r="K3" s="27"/>
      <c r="L3" s="27"/>
      <c r="M3" s="27"/>
      <c r="N3" s="27"/>
      <c r="O3" s="27"/>
      <c r="P3" s="27"/>
      <c r="Q3" s="27"/>
      <c r="R3" s="27"/>
      <c r="S3" s="27"/>
      <c r="T3" s="27"/>
      <c r="U3" s="27"/>
    </row>
    <row r="4" spans="1:22" ht="21" customHeight="1" thickBot="1">
      <c r="A4" s="27"/>
      <c r="B4" s="653" t="s">
        <v>57</v>
      </c>
      <c r="C4" s="654"/>
      <c r="D4" s="654"/>
      <c r="E4" s="654"/>
      <c r="F4" s="654"/>
      <c r="G4" s="654"/>
      <c r="H4" s="654"/>
      <c r="I4" s="654"/>
      <c r="J4" s="654"/>
      <c r="K4" s="654"/>
      <c r="L4" s="654"/>
      <c r="M4" s="654"/>
      <c r="N4" s="654"/>
      <c r="O4" s="654"/>
      <c r="P4" s="654"/>
      <c r="Q4" s="654"/>
      <c r="R4" s="654"/>
      <c r="S4" s="654"/>
      <c r="T4" s="794"/>
      <c r="U4" s="27"/>
    </row>
    <row r="5" spans="1:22" ht="14.4">
      <c r="A5" s="27"/>
      <c r="B5" s="27"/>
      <c r="C5" s="27"/>
      <c r="D5" s="27"/>
      <c r="E5" s="27"/>
      <c r="F5" s="27"/>
      <c r="G5" s="27"/>
      <c r="H5" s="27"/>
      <c r="I5" s="27"/>
      <c r="J5" s="27"/>
      <c r="K5" s="27"/>
      <c r="L5" s="27"/>
      <c r="M5" s="27"/>
      <c r="N5" s="27"/>
      <c r="O5" s="27"/>
      <c r="P5" s="27"/>
      <c r="Q5" s="27"/>
      <c r="R5" s="27"/>
      <c r="S5" s="27"/>
      <c r="T5" s="27"/>
      <c r="U5" s="27"/>
    </row>
    <row r="6" spans="1:22" ht="9.9" customHeight="1">
      <c r="A6" s="27"/>
      <c r="B6" s="795"/>
      <c r="C6" s="796"/>
      <c r="D6" s="796"/>
      <c r="E6" s="796"/>
      <c r="F6" s="796"/>
      <c r="G6" s="796"/>
      <c r="H6" s="796"/>
      <c r="I6" s="796"/>
      <c r="J6" s="796"/>
      <c r="K6" s="796"/>
      <c r="L6" s="796"/>
      <c r="M6" s="796"/>
      <c r="N6" s="796"/>
      <c r="O6" s="796"/>
      <c r="P6" s="796"/>
      <c r="Q6" s="796"/>
      <c r="R6" s="796"/>
      <c r="S6" s="796"/>
      <c r="T6" s="797"/>
      <c r="U6" s="27"/>
    </row>
    <row r="7" spans="1:22" thickBot="1">
      <c r="A7" s="27"/>
      <c r="B7" s="27"/>
      <c r="C7" s="27"/>
      <c r="D7" s="27"/>
      <c r="E7" s="27"/>
      <c r="F7" s="27"/>
      <c r="G7" s="27"/>
      <c r="H7" s="27"/>
      <c r="I7" s="27"/>
      <c r="J7" s="27"/>
      <c r="K7" s="27"/>
      <c r="L7" s="27"/>
      <c r="M7" s="27"/>
      <c r="N7" s="27"/>
      <c r="O7" s="27"/>
      <c r="P7" s="27"/>
      <c r="Q7" s="27"/>
      <c r="R7" s="27"/>
      <c r="S7" s="27"/>
      <c r="T7" s="27"/>
      <c r="U7" s="27"/>
    </row>
    <row r="8" spans="1:22" ht="15.75" customHeight="1" thickBot="1">
      <c r="A8" s="27"/>
      <c r="B8" s="662" t="s">
        <v>60</v>
      </c>
      <c r="C8" s="798"/>
      <c r="D8" s="794"/>
      <c r="E8" s="710">
        <f>Legend!E62</f>
        <v>0</v>
      </c>
      <c r="F8" s="762"/>
      <c r="G8" s="762"/>
      <c r="H8" s="762"/>
      <c r="I8" s="762"/>
      <c r="J8" s="762"/>
      <c r="K8" s="763"/>
      <c r="L8" s="27"/>
      <c r="M8" s="662" t="s">
        <v>72</v>
      </c>
      <c r="N8" s="798"/>
      <c r="O8" s="794"/>
      <c r="P8" s="710">
        <f>Legend!E66</f>
        <v>0</v>
      </c>
      <c r="Q8" s="699"/>
      <c r="R8" s="699"/>
      <c r="S8" s="699"/>
      <c r="T8" s="794"/>
      <c r="U8" s="27"/>
    </row>
    <row r="9" spans="1:22" ht="15.75" customHeight="1" thickBot="1">
      <c r="A9" s="27"/>
      <c r="B9" s="662" t="s">
        <v>61</v>
      </c>
      <c r="C9" s="798"/>
      <c r="D9" s="794"/>
      <c r="E9" s="710">
        <f>Legend!E63</f>
        <v>0</v>
      </c>
      <c r="F9" s="762"/>
      <c r="G9" s="762"/>
      <c r="H9" s="762"/>
      <c r="I9" s="762"/>
      <c r="J9" s="762"/>
      <c r="K9" s="763"/>
      <c r="L9" s="27"/>
      <c r="M9" s="662" t="s">
        <v>76</v>
      </c>
      <c r="N9" s="798"/>
      <c r="O9" s="794"/>
      <c r="P9" s="710">
        <f>Legend!E67</f>
        <v>0</v>
      </c>
      <c r="Q9" s="699"/>
      <c r="R9" s="699"/>
      <c r="S9" s="699"/>
      <c r="T9" s="794"/>
      <c r="U9" s="27"/>
    </row>
    <row r="10" spans="1:22" ht="15.75" customHeight="1" thickBot="1">
      <c r="A10" s="27"/>
      <c r="B10" s="662" t="s">
        <v>73</v>
      </c>
      <c r="C10" s="798"/>
      <c r="D10" s="794"/>
      <c r="E10" s="710">
        <f>Legend!E64</f>
        <v>0</v>
      </c>
      <c r="F10" s="762"/>
      <c r="G10" s="762"/>
      <c r="H10" s="762"/>
      <c r="I10" s="762"/>
      <c r="J10" s="762"/>
      <c r="K10" s="763"/>
      <c r="L10" s="27"/>
      <c r="M10" s="662" t="s">
        <v>62</v>
      </c>
      <c r="N10" s="798"/>
      <c r="O10" s="794"/>
      <c r="P10" s="671"/>
      <c r="Q10" s="764"/>
      <c r="R10" s="764"/>
      <c r="S10" s="764"/>
      <c r="T10" s="794"/>
      <c r="U10" s="27"/>
    </row>
    <row r="11" spans="1:22" ht="15.75" customHeight="1" thickBot="1">
      <c r="A11" s="27"/>
      <c r="B11" s="662" t="s">
        <v>74</v>
      </c>
      <c r="C11" s="798"/>
      <c r="D11" s="794"/>
      <c r="E11" s="712">
        <f>Legend!E65</f>
        <v>0</v>
      </c>
      <c r="F11" s="762"/>
      <c r="G11" s="762"/>
      <c r="H11" s="762"/>
      <c r="I11" s="762"/>
      <c r="J11" s="762"/>
      <c r="K11" s="763"/>
      <c r="L11" s="27"/>
      <c r="M11" s="662" t="s">
        <v>59</v>
      </c>
      <c r="N11" s="798"/>
      <c r="O11" s="794"/>
      <c r="P11" s="671"/>
      <c r="Q11" s="672"/>
      <c r="R11" s="672"/>
      <c r="S11" s="672"/>
      <c r="T11" s="794"/>
      <c r="U11" s="27"/>
    </row>
    <row r="12" spans="1:22" ht="14.4">
      <c r="A12" s="27"/>
      <c r="B12" s="27"/>
      <c r="C12" s="27"/>
      <c r="D12" s="27"/>
      <c r="E12" s="27"/>
      <c r="F12" s="27"/>
      <c r="G12" s="27"/>
      <c r="H12" s="27"/>
      <c r="I12" s="27"/>
      <c r="J12" s="27"/>
      <c r="K12" s="27"/>
      <c r="L12" s="27"/>
      <c r="M12" s="27"/>
      <c r="N12" s="27"/>
      <c r="O12" s="27"/>
      <c r="P12" s="27"/>
      <c r="Q12" s="27"/>
      <c r="R12" s="27"/>
      <c r="S12" s="27"/>
      <c r="T12" s="27"/>
      <c r="U12" s="27"/>
    </row>
    <row r="13" spans="1:22" ht="9.9" customHeight="1">
      <c r="A13" s="27"/>
      <c r="B13" s="795"/>
      <c r="C13" s="796"/>
      <c r="D13" s="796"/>
      <c r="E13" s="796"/>
      <c r="F13" s="796"/>
      <c r="G13" s="796"/>
      <c r="H13" s="796"/>
      <c r="I13" s="796"/>
      <c r="J13" s="796"/>
      <c r="K13" s="796"/>
      <c r="L13" s="796"/>
      <c r="M13" s="796"/>
      <c r="N13" s="796"/>
      <c r="O13" s="796"/>
      <c r="P13" s="796"/>
      <c r="Q13" s="796"/>
      <c r="R13" s="796"/>
      <c r="S13" s="796"/>
      <c r="T13" s="797"/>
      <c r="U13" s="27"/>
    </row>
    <row r="14" spans="1:22" thickBot="1">
      <c r="A14" s="27"/>
      <c r="B14" s="27"/>
      <c r="C14" s="27"/>
      <c r="D14" s="27"/>
      <c r="E14" s="27"/>
      <c r="F14" s="27"/>
      <c r="G14" s="27"/>
      <c r="H14" s="27"/>
      <c r="I14" s="27"/>
      <c r="J14" s="27"/>
      <c r="K14" s="27"/>
      <c r="L14" s="27"/>
      <c r="M14" s="27"/>
      <c r="N14" s="27"/>
      <c r="O14" s="27"/>
      <c r="P14" s="27"/>
      <c r="Q14" s="27"/>
      <c r="R14" s="27"/>
      <c r="S14" s="27"/>
      <c r="T14" s="27"/>
      <c r="U14" s="27"/>
    </row>
    <row r="15" spans="1:22" thickBot="1">
      <c r="A15" s="27"/>
      <c r="B15" s="609" t="s">
        <v>109</v>
      </c>
      <c r="C15" s="567"/>
      <c r="D15" s="556"/>
      <c r="E15" s="624" t="s">
        <v>327</v>
      </c>
      <c r="F15" s="806"/>
      <c r="G15" s="806"/>
      <c r="H15" s="806"/>
      <c r="I15" s="806"/>
      <c r="J15" s="807"/>
      <c r="K15" s="681">
        <f>G32</f>
        <v>0</v>
      </c>
      <c r="L15" s="682"/>
      <c r="M15" s="310"/>
      <c r="N15" s="27"/>
      <c r="O15" s="27"/>
      <c r="P15" s="27"/>
      <c r="Q15" s="27"/>
      <c r="R15" s="27"/>
      <c r="S15" s="27"/>
      <c r="T15" s="27"/>
      <c r="U15" s="27"/>
    </row>
    <row r="16" spans="1:22" ht="15.75" customHeight="1" thickBot="1">
      <c r="A16" s="27"/>
      <c r="B16" s="800"/>
      <c r="C16" s="801"/>
      <c r="D16" s="802"/>
      <c r="E16" s="808" t="s">
        <v>328</v>
      </c>
      <c r="F16" s="809"/>
      <c r="G16" s="809"/>
      <c r="H16" s="809"/>
      <c r="I16" s="809"/>
      <c r="J16" s="810"/>
      <c r="K16" s="681">
        <f>G20</f>
        <v>0</v>
      </c>
      <c r="L16" s="682"/>
      <c r="M16" s="311"/>
      <c r="N16" s="27"/>
      <c r="O16" s="27"/>
      <c r="P16" s="27"/>
      <c r="Q16" s="27"/>
      <c r="R16" s="27"/>
      <c r="S16" s="27"/>
      <c r="T16" s="27"/>
      <c r="U16" s="27"/>
      <c r="V16" t="s">
        <v>329</v>
      </c>
    </row>
    <row r="17" spans="1:23" ht="15.75" customHeight="1" thickBot="1">
      <c r="A17" s="27"/>
      <c r="B17" s="803"/>
      <c r="C17" s="804"/>
      <c r="D17" s="805"/>
      <c r="E17" s="821" t="s">
        <v>330</v>
      </c>
      <c r="F17" s="809"/>
      <c r="G17" s="809"/>
      <c r="H17" s="809"/>
      <c r="I17" s="809"/>
      <c r="J17" s="810"/>
      <c r="K17" s="681">
        <f>G26</f>
        <v>0</v>
      </c>
      <c r="L17" s="682"/>
      <c r="M17" s="311"/>
      <c r="N17" s="27"/>
      <c r="O17" s="27"/>
      <c r="P17" s="27"/>
      <c r="Q17" s="27"/>
      <c r="R17" s="27"/>
      <c r="S17" s="27"/>
      <c r="T17" s="27"/>
      <c r="U17" s="27"/>
    </row>
    <row r="18" spans="1:23" thickBot="1">
      <c r="A18" s="27"/>
      <c r="B18" s="822" t="str">
        <f>IF(E32="","NO PPQs RECEIVED",IF(E32&gt;79,"Outstanding (80-100)",IF(E32&gt;59,"Good (60-79)", IF(E32&gt;39,"Acceptable (40-59)",IF(E32&gt;19,"Marginal (20-39)","Unacceptable (0-19)")))))</f>
        <v>NO PPQs RECEIVED</v>
      </c>
      <c r="C18" s="823"/>
      <c r="D18" s="824"/>
      <c r="E18" s="719" t="s">
        <v>6</v>
      </c>
      <c r="F18" s="801"/>
      <c r="G18" s="801"/>
      <c r="H18" s="804"/>
      <c r="I18" s="804"/>
      <c r="J18" s="804"/>
      <c r="K18" s="804"/>
      <c r="L18" s="804"/>
      <c r="M18" s="466"/>
      <c r="N18" s="27"/>
      <c r="O18" s="27"/>
      <c r="P18" s="27"/>
      <c r="Q18" s="27"/>
      <c r="R18" s="27"/>
      <c r="S18" s="27"/>
      <c r="T18" s="27"/>
      <c r="U18" s="27"/>
    </row>
    <row r="19" spans="1:23" ht="40.5" customHeight="1" thickBot="1">
      <c r="A19" s="27"/>
      <c r="B19" s="609" t="s">
        <v>25</v>
      </c>
      <c r="C19" s="610"/>
      <c r="D19" s="610"/>
      <c r="E19" s="227" t="s">
        <v>28</v>
      </c>
      <c r="F19" s="227" t="s">
        <v>0</v>
      </c>
      <c r="G19" s="239" t="s">
        <v>4</v>
      </c>
      <c r="H19" s="340" t="s">
        <v>166</v>
      </c>
      <c r="I19" s="341" t="s">
        <v>9</v>
      </c>
      <c r="J19" s="342" t="s">
        <v>11</v>
      </c>
      <c r="K19" s="343" t="s">
        <v>15</v>
      </c>
      <c r="L19" s="344" t="s">
        <v>16</v>
      </c>
      <c r="M19" s="345" t="s">
        <v>13</v>
      </c>
      <c r="N19" s="27"/>
      <c r="O19" s="799" t="s">
        <v>77</v>
      </c>
      <c r="P19" s="798"/>
      <c r="Q19" s="794"/>
      <c r="R19" s="27"/>
      <c r="S19" s="27"/>
      <c r="T19" s="27"/>
      <c r="U19" s="27"/>
    </row>
    <row r="20" spans="1:23" thickBot="1">
      <c r="A20" s="27"/>
      <c r="B20" s="831" t="s">
        <v>331</v>
      </c>
      <c r="C20" s="862"/>
      <c r="D20" s="863"/>
      <c r="E20" s="347" t="str">
        <f>IF(SUM(E21:E25)=0,"",ROUND(G20/F20,0))</f>
        <v/>
      </c>
      <c r="F20" s="348">
        <f>SUM(F21:F25)</f>
        <v>0.05</v>
      </c>
      <c r="G20" s="349">
        <f>ROUND(SUM(G21:G25),2)</f>
        <v>0</v>
      </c>
      <c r="H20" s="333">
        <f t="shared" ref="H20:M20" si="0">SUM(H21:H25)</f>
        <v>0</v>
      </c>
      <c r="I20" s="333">
        <f t="shared" si="0"/>
        <v>0</v>
      </c>
      <c r="J20" s="333">
        <f t="shared" si="0"/>
        <v>0</v>
      </c>
      <c r="K20" s="333">
        <f t="shared" si="0"/>
        <v>0</v>
      </c>
      <c r="L20" s="333">
        <f t="shared" si="0"/>
        <v>0</v>
      </c>
      <c r="M20" s="333">
        <f t="shared" si="0"/>
        <v>0</v>
      </c>
      <c r="N20" s="27"/>
      <c r="O20" s="811" t="str">
        <f>IF(E20="","",IF(E20&gt;79,"Outstanding (80-100)",IF(E20&gt;59,"Good (60-79)", IF(E20&gt;39,"Acceptable (40-59)",IF(E20&gt;19,"Marginal (20-39)","Unacceptable (0-19)")))))</f>
        <v/>
      </c>
      <c r="P20" s="798"/>
      <c r="Q20" s="794"/>
      <c r="R20" s="27"/>
      <c r="S20" s="27"/>
      <c r="T20" s="27"/>
      <c r="U20" s="27"/>
    </row>
    <row r="21" spans="1:23" ht="15" customHeight="1">
      <c r="A21" s="27"/>
      <c r="B21" s="812" t="s">
        <v>367</v>
      </c>
      <c r="C21" s="813"/>
      <c r="D21" s="814"/>
      <c r="E21" s="232" t="str">
        <f>BRPPQ1!K17</f>
        <v/>
      </c>
      <c r="F21" s="353">
        <v>0.01</v>
      </c>
      <c r="G21" s="190" t="str">
        <f>IF(E21="","",E21*F21)</f>
        <v/>
      </c>
      <c r="H21" s="346">
        <f>BRPPQ1!D44</f>
        <v>0</v>
      </c>
      <c r="I21" s="346">
        <f>BRPPQ1!E44</f>
        <v>0</v>
      </c>
      <c r="J21" s="346">
        <f>BRPPQ1!F44</f>
        <v>0</v>
      </c>
      <c r="K21" s="346">
        <f>BRPPQ1!G44</f>
        <v>0</v>
      </c>
      <c r="L21" s="346">
        <f>BRPPQ1!H44</f>
        <v>0</v>
      </c>
      <c r="M21" s="346">
        <f>BRPPQ1!J44</f>
        <v>0</v>
      </c>
      <c r="N21" s="27"/>
      <c r="O21" s="815" t="str">
        <f t="shared" ref="O21:O31" si="1">IF(E21="","",IF(E21&gt;79,"Outstanding (80-100)",IF(E21&gt;59,"Good (60-79)", IF(E21&gt;39,"Acceptable (40-59)",IF(E21&gt;19,"Marginal (20-39)","Unacceptable (0-19)")))))</f>
        <v/>
      </c>
      <c r="P21" s="816"/>
      <c r="Q21" s="817"/>
      <c r="R21" s="27"/>
      <c r="S21" s="27"/>
      <c r="T21" s="27"/>
      <c r="U21" s="27"/>
    </row>
    <row r="22" spans="1:23" ht="15" customHeight="1">
      <c r="A22" s="27"/>
      <c r="B22" s="812" t="s">
        <v>367</v>
      </c>
      <c r="C22" s="813"/>
      <c r="D22" s="814"/>
      <c r="E22" s="193" t="str">
        <f>BRPPQ2!K17</f>
        <v/>
      </c>
      <c r="F22" s="354">
        <v>0.01</v>
      </c>
      <c r="G22" s="180" t="str">
        <f>IF(E22="","",E22*F22)</f>
        <v/>
      </c>
      <c r="H22" s="71">
        <f>BRPPQ2!D44</f>
        <v>0</v>
      </c>
      <c r="I22" s="71">
        <f>BRPPQ2!E44</f>
        <v>0</v>
      </c>
      <c r="J22" s="71">
        <f>BRPPQ2!F44</f>
        <v>0</v>
      </c>
      <c r="K22" s="71">
        <f>BRPPQ2!G44</f>
        <v>0</v>
      </c>
      <c r="L22" s="71">
        <f>BRPPQ2!H44</f>
        <v>0</v>
      </c>
      <c r="M22" s="71">
        <f>BRPPQ2!J44</f>
        <v>0</v>
      </c>
      <c r="N22" s="27"/>
      <c r="O22" s="818" t="str">
        <f t="shared" si="1"/>
        <v/>
      </c>
      <c r="P22" s="819"/>
      <c r="Q22" s="820"/>
      <c r="R22" s="27"/>
      <c r="S22" s="27"/>
      <c r="T22" s="27"/>
      <c r="U22" s="27"/>
    </row>
    <row r="23" spans="1:23" ht="15" customHeight="1">
      <c r="A23" s="27"/>
      <c r="B23" s="812" t="s">
        <v>367</v>
      </c>
      <c r="C23" s="813"/>
      <c r="D23" s="814"/>
      <c r="E23" s="232" t="str">
        <f>BRPPQ3!K17</f>
        <v/>
      </c>
      <c r="F23" s="353">
        <v>0.01</v>
      </c>
      <c r="G23" s="190" t="str">
        <f>IF(E23="","",E23*F23)</f>
        <v/>
      </c>
      <c r="H23" s="191">
        <f>BRPPQ3!D44</f>
        <v>0</v>
      </c>
      <c r="I23" s="191">
        <f>BRPPQ3!E44</f>
        <v>0</v>
      </c>
      <c r="J23" s="191">
        <f>BRPPQ3!F44</f>
        <v>0</v>
      </c>
      <c r="K23" s="191">
        <f>BRPPQ3!G44</f>
        <v>0</v>
      </c>
      <c r="L23" s="191">
        <f>BRPPQ3!H44</f>
        <v>0</v>
      </c>
      <c r="M23" s="191">
        <f>BRPPQ3!J44</f>
        <v>0</v>
      </c>
      <c r="N23" s="27"/>
      <c r="O23" s="818" t="str">
        <f t="shared" si="1"/>
        <v/>
      </c>
      <c r="P23" s="819"/>
      <c r="Q23" s="820"/>
      <c r="R23" s="27"/>
      <c r="S23" s="27"/>
      <c r="T23" s="27"/>
      <c r="U23" s="27"/>
    </row>
    <row r="24" spans="1:23" ht="14.4">
      <c r="A24" s="27"/>
      <c r="B24" s="812" t="s">
        <v>367</v>
      </c>
      <c r="C24" s="813"/>
      <c r="D24" s="814"/>
      <c r="E24" s="193" t="str">
        <f>BRPPQ4!K17</f>
        <v/>
      </c>
      <c r="F24" s="354">
        <v>0.01</v>
      </c>
      <c r="G24" s="29" t="str">
        <f>IF(E24="","",E24*F24)</f>
        <v/>
      </c>
      <c r="H24" s="71">
        <f>BRPPQ4!D44</f>
        <v>0</v>
      </c>
      <c r="I24" s="71">
        <f>BRPPQ4!E44</f>
        <v>0</v>
      </c>
      <c r="J24" s="71">
        <f>BRPPQ4!F44</f>
        <v>0</v>
      </c>
      <c r="K24" s="71">
        <f>BRPPQ4!G44</f>
        <v>0</v>
      </c>
      <c r="L24" s="71">
        <f>BRPPQ4!H44</f>
        <v>0</v>
      </c>
      <c r="M24" s="71">
        <f>BRPPQ4!J44</f>
        <v>0</v>
      </c>
      <c r="N24" s="27"/>
      <c r="O24" s="818" t="str">
        <f t="shared" si="1"/>
        <v/>
      </c>
      <c r="P24" s="819"/>
      <c r="Q24" s="820"/>
      <c r="R24" s="27"/>
      <c r="S24" s="27"/>
      <c r="T24" s="27"/>
      <c r="U24" s="27"/>
    </row>
    <row r="25" spans="1:23" ht="15.75" customHeight="1" thickBot="1">
      <c r="A25" s="27"/>
      <c r="B25" s="825" t="s">
        <v>367</v>
      </c>
      <c r="C25" s="826"/>
      <c r="D25" s="827"/>
      <c r="E25" s="194" t="str">
        <f>BRPPQ5!K17</f>
        <v/>
      </c>
      <c r="F25" s="355">
        <v>0.01</v>
      </c>
      <c r="G25" s="30" t="str">
        <f>IF(E25="","",E25*F25)</f>
        <v/>
      </c>
      <c r="H25" s="72">
        <f>BRPPQ5!D44</f>
        <v>0</v>
      </c>
      <c r="I25" s="72">
        <f>BRPPQ5!E44</f>
        <v>0</v>
      </c>
      <c r="J25" s="72">
        <f>BRPPQ5!F44</f>
        <v>0</v>
      </c>
      <c r="K25" s="72">
        <f>BRPPQ5!G44</f>
        <v>0</v>
      </c>
      <c r="L25" s="72">
        <f>BRPPQ5!H44</f>
        <v>0</v>
      </c>
      <c r="M25" s="72">
        <f>BRPPQ5!J44</f>
        <v>0</v>
      </c>
      <c r="N25" s="27"/>
      <c r="O25" s="828" t="str">
        <f t="shared" si="1"/>
        <v/>
      </c>
      <c r="P25" s="829"/>
      <c r="Q25" s="830"/>
      <c r="R25" s="27"/>
      <c r="S25" s="27"/>
      <c r="T25" s="27"/>
      <c r="U25" s="27"/>
    </row>
    <row r="26" spans="1:23" thickBot="1">
      <c r="A26" s="27"/>
      <c r="B26" s="831" t="s">
        <v>332</v>
      </c>
      <c r="C26" s="832"/>
      <c r="D26" s="833"/>
      <c r="E26" s="347" t="str">
        <f>IF(SUM(E27:E31)=0,"",ROUND(G26/F26,0))</f>
        <v/>
      </c>
      <c r="F26" s="348">
        <f>SUM(F27:F31)</f>
        <v>0</v>
      </c>
      <c r="G26" s="349">
        <f>ROUND(SUM(G27:G31),2)</f>
        <v>0</v>
      </c>
      <c r="H26" s="333">
        <f t="shared" ref="H26:M26" si="2">SUM(H27:H31)</f>
        <v>0</v>
      </c>
      <c r="I26" s="333">
        <f t="shared" si="2"/>
        <v>0</v>
      </c>
      <c r="J26" s="333">
        <f t="shared" si="2"/>
        <v>0</v>
      </c>
      <c r="K26" s="333">
        <f t="shared" si="2"/>
        <v>0</v>
      </c>
      <c r="L26" s="333">
        <f t="shared" si="2"/>
        <v>0</v>
      </c>
      <c r="M26" s="333">
        <f t="shared" si="2"/>
        <v>0</v>
      </c>
      <c r="N26" s="27"/>
      <c r="O26" s="811" t="str">
        <f>IF(E26="","",IF(E26&gt;79,"Outstanding (80-100)",IF(E26&gt;59,"Good (60-79)", IF(E26&gt;39,"Acceptable (40-59)",IF(E26&gt;19,"Marginal (20-39)","Unacceptable (0-19)")))))</f>
        <v/>
      </c>
      <c r="P26" s="834"/>
      <c r="Q26" s="835"/>
      <c r="R26" s="27"/>
      <c r="S26" s="27"/>
      <c r="T26" s="27"/>
      <c r="U26" s="27"/>
    </row>
    <row r="27" spans="1:23" ht="15" customHeight="1">
      <c r="A27" s="27"/>
      <c r="B27" s="812" t="s">
        <v>367</v>
      </c>
      <c r="C27" s="813"/>
      <c r="D27" s="814"/>
      <c r="E27" s="232" t="str">
        <f>SAPPQ1!K17</f>
        <v/>
      </c>
      <c r="F27" s="356"/>
      <c r="G27" s="190" t="str">
        <f>IF(E27="","",E27*F27)</f>
        <v/>
      </c>
      <c r="H27" s="191">
        <f>SAPPQ1!D44</f>
        <v>0</v>
      </c>
      <c r="I27" s="191">
        <f>SAPPQ1!E44</f>
        <v>0</v>
      </c>
      <c r="J27" s="191">
        <f>SAPPQ1!F44</f>
        <v>0</v>
      </c>
      <c r="K27" s="191">
        <f>SAPPQ1!G44</f>
        <v>0</v>
      </c>
      <c r="L27" s="191">
        <f>SAPPQ1!H44</f>
        <v>0</v>
      </c>
      <c r="M27" s="191">
        <f>SAPPQ1!J44</f>
        <v>0</v>
      </c>
      <c r="N27" s="27"/>
      <c r="O27" s="815" t="str">
        <f t="shared" si="1"/>
        <v/>
      </c>
      <c r="P27" s="816"/>
      <c r="Q27" s="817"/>
      <c r="R27" s="27"/>
      <c r="S27" s="27"/>
      <c r="T27" s="27"/>
      <c r="U27" s="27"/>
      <c r="W27" t="s">
        <v>333</v>
      </c>
    </row>
    <row r="28" spans="1:23" ht="14.4">
      <c r="A28" s="27"/>
      <c r="B28" s="812" t="s">
        <v>367</v>
      </c>
      <c r="C28" s="813"/>
      <c r="D28" s="814"/>
      <c r="E28" s="193" t="str">
        <f>SAPPQ2!K17</f>
        <v/>
      </c>
      <c r="F28" s="357"/>
      <c r="G28" s="29" t="str">
        <f>IF(E28="","",E28*F28)</f>
        <v/>
      </c>
      <c r="H28" s="71">
        <f>SAPPQ2!D44</f>
        <v>0</v>
      </c>
      <c r="I28" s="71">
        <f>SAPPQ2!E44</f>
        <v>0</v>
      </c>
      <c r="J28" s="71">
        <f>SAPPQ2!F44</f>
        <v>0</v>
      </c>
      <c r="K28" s="71">
        <f>SAPPQ2!G44</f>
        <v>0</v>
      </c>
      <c r="L28" s="71">
        <f>SAPPQ2!H44</f>
        <v>0</v>
      </c>
      <c r="M28" s="71">
        <f>SAPPQ2!J44</f>
        <v>0</v>
      </c>
      <c r="N28" s="27"/>
      <c r="O28" s="818" t="str">
        <f t="shared" si="1"/>
        <v/>
      </c>
      <c r="P28" s="819"/>
      <c r="Q28" s="820"/>
      <c r="R28" s="27"/>
      <c r="S28" s="27"/>
      <c r="T28" s="27"/>
      <c r="U28" s="27"/>
    </row>
    <row r="29" spans="1:23" ht="14.4">
      <c r="A29" s="27"/>
      <c r="B29" s="812" t="s">
        <v>367</v>
      </c>
      <c r="C29" s="813"/>
      <c r="D29" s="814"/>
      <c r="E29" s="193" t="str">
        <f>SAPPQ3!K17</f>
        <v/>
      </c>
      <c r="F29" s="357"/>
      <c r="G29" s="29" t="str">
        <f>IF(E29="","",E29*F29)</f>
        <v/>
      </c>
      <c r="H29" s="71">
        <f>SAPPQ3!D44</f>
        <v>0</v>
      </c>
      <c r="I29" s="71">
        <f>SAPPQ3!E44</f>
        <v>0</v>
      </c>
      <c r="J29" s="71">
        <f>SAPPQ3!F44</f>
        <v>0</v>
      </c>
      <c r="K29" s="71">
        <f>SAPPQ3!G44</f>
        <v>0</v>
      </c>
      <c r="L29" s="71">
        <f>SAPPQ3!H44</f>
        <v>0</v>
      </c>
      <c r="M29" s="71">
        <f>SAPPQ3!J44</f>
        <v>0</v>
      </c>
      <c r="N29" s="27"/>
      <c r="O29" s="818" t="str">
        <f t="shared" si="1"/>
        <v/>
      </c>
      <c r="P29" s="819"/>
      <c r="Q29" s="820"/>
      <c r="R29" s="27"/>
      <c r="S29" s="27"/>
      <c r="T29" s="27"/>
      <c r="U29" s="27"/>
    </row>
    <row r="30" spans="1:23" ht="14.4">
      <c r="A30" s="27"/>
      <c r="B30" s="812" t="s">
        <v>367</v>
      </c>
      <c r="C30" s="813"/>
      <c r="D30" s="814"/>
      <c r="E30" s="193" t="str">
        <f>SAPPQ4!K17</f>
        <v/>
      </c>
      <c r="F30" s="357"/>
      <c r="G30" s="29" t="str">
        <f>IF(E30="","",E30*F30)</f>
        <v/>
      </c>
      <c r="H30" s="71">
        <f>SAPPQ4!D44</f>
        <v>0</v>
      </c>
      <c r="I30" s="71">
        <f>SAPPQ4!E44</f>
        <v>0</v>
      </c>
      <c r="J30" s="71">
        <f>SAPPQ4!F44</f>
        <v>0</v>
      </c>
      <c r="K30" s="71">
        <f>SAPPQ4!G44</f>
        <v>0</v>
      </c>
      <c r="L30" s="71">
        <f>SAPPQ4!H44</f>
        <v>0</v>
      </c>
      <c r="M30" s="71">
        <f>SAPPQ4!J44</f>
        <v>0</v>
      </c>
      <c r="N30" s="27"/>
      <c r="O30" s="818" t="str">
        <f t="shared" si="1"/>
        <v/>
      </c>
      <c r="P30" s="819"/>
      <c r="Q30" s="820"/>
      <c r="R30" s="27"/>
      <c r="S30" s="27"/>
      <c r="T30" s="27"/>
      <c r="U30" s="27"/>
    </row>
    <row r="31" spans="1:23" thickBot="1">
      <c r="A31" s="27"/>
      <c r="B31" s="812" t="s">
        <v>367</v>
      </c>
      <c r="C31" s="813"/>
      <c r="D31" s="814"/>
      <c r="E31" s="212" t="str">
        <f>SAPPQ5!K17</f>
        <v/>
      </c>
      <c r="F31" s="358"/>
      <c r="G31" s="182" t="str">
        <f>IF(E31="","",E31*F31)</f>
        <v/>
      </c>
      <c r="H31" s="183">
        <f>SAPPQ5!D44</f>
        <v>0</v>
      </c>
      <c r="I31" s="183">
        <f>SAPPQ5!E44</f>
        <v>0</v>
      </c>
      <c r="J31" s="183">
        <f>SAPPQ5!F44</f>
        <v>0</v>
      </c>
      <c r="K31" s="183">
        <f>SAPPQ5!G44</f>
        <v>0</v>
      </c>
      <c r="L31" s="183">
        <f>SAPPQ5!H44</f>
        <v>0</v>
      </c>
      <c r="M31" s="183">
        <f>SAPPQ5!J44</f>
        <v>0</v>
      </c>
      <c r="N31" s="27"/>
      <c r="O31" s="828" t="str">
        <f t="shared" si="1"/>
        <v/>
      </c>
      <c r="P31" s="829"/>
      <c r="Q31" s="830"/>
      <c r="R31" s="27"/>
      <c r="S31" s="27"/>
      <c r="T31" s="27"/>
      <c r="U31" s="27"/>
    </row>
    <row r="32" spans="1:23" thickBot="1">
      <c r="A32" s="27"/>
      <c r="B32" s="677" t="s">
        <v>26</v>
      </c>
      <c r="C32" s="678"/>
      <c r="D32" s="678"/>
      <c r="E32" s="312" t="str">
        <f>IF(SUM(E20:E31)=0,"",ROUND(G32/F32,0))</f>
        <v/>
      </c>
      <c r="F32" s="73">
        <f>SUM(F20,F26)</f>
        <v>0.05</v>
      </c>
      <c r="G32" s="84">
        <f>SUM(G20,G26)</f>
        <v>0</v>
      </c>
      <c r="H32" s="74">
        <f t="shared" ref="H32:M32" si="3">SUM(H20,H26)</f>
        <v>0</v>
      </c>
      <c r="I32" s="74">
        <f t="shared" si="3"/>
        <v>0</v>
      </c>
      <c r="J32" s="74">
        <f t="shared" si="3"/>
        <v>0</v>
      </c>
      <c r="K32" s="74">
        <f t="shared" si="3"/>
        <v>0</v>
      </c>
      <c r="L32" s="74">
        <f t="shared" si="3"/>
        <v>0</v>
      </c>
      <c r="M32" s="74">
        <f t="shared" si="3"/>
        <v>0</v>
      </c>
      <c r="N32" s="27"/>
      <c r="O32" s="842" t="str">
        <f>IF(G32=0,"NO EVALUATION DONE",IF(COUNTIF(O20:O31,"unacceptable*")&gt;1,"NON-AWARDABLE",IF(AND((COUNTIF(O20:O31,"unacceptable*")=0),(COUNTIF(O20:O31,"marginal*")=0)),"MEETS REQUIREMENTS","REQUIRES ADDITIONAL EFFORT")))</f>
        <v>NO EVALUATION DONE</v>
      </c>
      <c r="P32" s="843"/>
      <c r="Q32" s="844"/>
      <c r="R32" s="27"/>
      <c r="S32" s="27"/>
      <c r="T32" s="27"/>
      <c r="U32" s="27"/>
    </row>
    <row r="33" spans="1:21" thickBot="1">
      <c r="A33" s="27"/>
      <c r="B33" s="27"/>
      <c r="C33" s="27"/>
      <c r="D33" s="27"/>
      <c r="E33" s="27"/>
      <c r="F33" s="27"/>
      <c r="G33" s="27"/>
      <c r="H33" s="27"/>
      <c r="I33" s="27"/>
      <c r="J33" s="27"/>
      <c r="K33" s="27"/>
      <c r="L33" s="27"/>
      <c r="M33" s="27"/>
      <c r="N33" s="27"/>
      <c r="O33" s="27"/>
      <c r="P33" s="27"/>
      <c r="Q33" s="27"/>
      <c r="R33" s="27"/>
      <c r="S33" s="27"/>
      <c r="T33" s="27"/>
      <c r="U33" s="27"/>
    </row>
    <row r="34" spans="1:21" ht="15.75" customHeight="1" thickBot="1">
      <c r="A34" s="27"/>
      <c r="B34" s="856" t="s">
        <v>334</v>
      </c>
      <c r="C34" s="773"/>
      <c r="D34" s="773"/>
      <c r="E34" s="773"/>
      <c r="F34" s="773"/>
      <c r="G34" s="773"/>
      <c r="H34" s="857"/>
      <c r="I34" s="313">
        <f>F20</f>
        <v>0.05</v>
      </c>
      <c r="J34" s="27"/>
      <c r="K34" s="27"/>
      <c r="U34" s="27"/>
    </row>
    <row r="35" spans="1:21" ht="15.75" customHeight="1" thickBot="1">
      <c r="A35" s="27"/>
      <c r="B35" s="856" t="s">
        <v>374</v>
      </c>
      <c r="C35" s="773"/>
      <c r="D35" s="773"/>
      <c r="E35" s="773"/>
      <c r="F35" s="773"/>
      <c r="G35" s="773"/>
      <c r="H35" s="857"/>
      <c r="I35" s="313">
        <f>F26</f>
        <v>0</v>
      </c>
      <c r="J35" s="27"/>
      <c r="K35" s="27"/>
      <c r="U35" s="27"/>
    </row>
    <row r="36" spans="1:21" thickBot="1">
      <c r="A36" s="27"/>
      <c r="B36" s="27"/>
      <c r="C36" s="27"/>
      <c r="D36" s="27"/>
      <c r="E36" s="27"/>
      <c r="F36" s="27"/>
      <c r="G36" s="27"/>
      <c r="H36" s="27"/>
      <c r="I36" s="27"/>
      <c r="J36" s="27"/>
      <c r="K36" s="27"/>
      <c r="U36" s="27"/>
    </row>
    <row r="37" spans="1:21" ht="39" customHeight="1" thickTop="1" thickBot="1">
      <c r="A37" s="27"/>
      <c r="B37" s="845" t="s">
        <v>375</v>
      </c>
      <c r="C37" s="846"/>
      <c r="D37" s="846"/>
      <c r="E37" s="846"/>
      <c r="F37" s="846"/>
      <c r="G37" s="846"/>
      <c r="H37" s="847"/>
      <c r="I37" s="847"/>
      <c r="J37" s="848"/>
      <c r="K37" s="27"/>
      <c r="U37" s="27"/>
    </row>
    <row r="38" spans="1:21" ht="15.6" thickTop="1" thickBot="1">
      <c r="A38" s="27"/>
      <c r="B38" s="853" t="s">
        <v>376</v>
      </c>
      <c r="C38" s="854"/>
      <c r="D38" s="854"/>
      <c r="E38" s="854"/>
      <c r="F38" s="854"/>
      <c r="G38" s="855"/>
      <c r="H38" s="27"/>
      <c r="I38" s="27"/>
      <c r="J38" s="27"/>
      <c r="K38" s="27"/>
      <c r="L38" s="27"/>
      <c r="M38" s="27"/>
      <c r="N38" s="27"/>
      <c r="O38" s="27"/>
      <c r="P38" s="27"/>
      <c r="Q38" s="27"/>
      <c r="R38" s="27"/>
      <c r="S38" s="27"/>
      <c r="T38" s="27"/>
      <c r="U38" s="27"/>
    </row>
    <row r="39" spans="1:21" thickTop="1">
      <c r="A39" s="27"/>
      <c r="B39" s="849" t="s">
        <v>6</v>
      </c>
      <c r="C39" s="850"/>
      <c r="D39" s="361" t="s">
        <v>7</v>
      </c>
      <c r="E39" s="367" t="s">
        <v>6</v>
      </c>
      <c r="F39" s="337" t="s">
        <v>7</v>
      </c>
      <c r="G39" s="27"/>
      <c r="H39" s="27"/>
      <c r="I39" s="27"/>
      <c r="J39" s="27"/>
      <c r="K39" s="27"/>
      <c r="L39" s="27"/>
      <c r="M39" s="27"/>
      <c r="N39" s="27"/>
      <c r="O39" s="27"/>
      <c r="P39" s="27"/>
      <c r="Q39" s="27"/>
      <c r="R39" s="27"/>
      <c r="S39" s="27"/>
      <c r="T39" s="27"/>
      <c r="U39" s="27"/>
    </row>
    <row r="40" spans="1:21" ht="14.4">
      <c r="A40" s="27"/>
      <c r="B40" s="851" t="s">
        <v>166</v>
      </c>
      <c r="C40" s="852"/>
      <c r="D40" s="363">
        <v>100</v>
      </c>
      <c r="E40" s="359" t="s">
        <v>8</v>
      </c>
      <c r="F40" s="364">
        <v>50</v>
      </c>
      <c r="G40" s="27"/>
      <c r="H40" s="27"/>
      <c r="I40" s="27"/>
      <c r="J40" s="27"/>
      <c r="K40" s="27"/>
      <c r="L40" s="27"/>
      <c r="M40" s="27"/>
      <c r="N40" s="27"/>
      <c r="O40" s="27"/>
      <c r="P40" s="27"/>
      <c r="Q40" s="27"/>
      <c r="R40" s="27"/>
      <c r="S40" s="27"/>
      <c r="T40" s="27"/>
      <c r="U40" s="27"/>
    </row>
    <row r="41" spans="1:21" ht="14.4">
      <c r="A41" s="27"/>
      <c r="B41" s="858" t="s">
        <v>9</v>
      </c>
      <c r="C41" s="859"/>
      <c r="D41" s="363">
        <v>79</v>
      </c>
      <c r="E41" s="359" t="s">
        <v>10</v>
      </c>
      <c r="F41" s="364">
        <v>100</v>
      </c>
      <c r="G41" s="27"/>
      <c r="H41" s="27"/>
      <c r="I41" s="27"/>
      <c r="J41" s="27"/>
      <c r="K41" s="27"/>
      <c r="L41" s="27"/>
      <c r="M41" s="27"/>
      <c r="N41" s="27"/>
      <c r="O41" s="27"/>
      <c r="P41" s="27"/>
      <c r="Q41" s="27"/>
      <c r="R41" s="27"/>
      <c r="S41" s="27"/>
      <c r="T41" s="27"/>
      <c r="U41" s="27"/>
    </row>
    <row r="42" spans="1:21" ht="14.4">
      <c r="A42" s="27"/>
      <c r="B42" s="860" t="s">
        <v>11</v>
      </c>
      <c r="C42" s="861"/>
      <c r="D42" s="363">
        <v>59</v>
      </c>
      <c r="E42" s="359" t="s">
        <v>12</v>
      </c>
      <c r="F42" s="364">
        <v>100</v>
      </c>
      <c r="G42" s="27"/>
      <c r="H42" s="27"/>
      <c r="I42" s="27"/>
      <c r="J42" s="27"/>
      <c r="K42" s="27"/>
      <c r="L42" s="27"/>
      <c r="M42" s="27"/>
      <c r="N42" s="27"/>
      <c r="O42" s="27"/>
      <c r="P42" s="27"/>
      <c r="Q42" s="27"/>
      <c r="R42" s="27"/>
      <c r="S42" s="27"/>
      <c r="T42" s="27"/>
      <c r="U42" s="27"/>
    </row>
    <row r="43" spans="1:21" thickBot="1">
      <c r="A43" s="27"/>
      <c r="B43" s="836" t="s">
        <v>13</v>
      </c>
      <c r="C43" s="837"/>
      <c r="D43" s="363">
        <v>50</v>
      </c>
      <c r="E43" s="360" t="s">
        <v>14</v>
      </c>
      <c r="F43" s="366">
        <v>0</v>
      </c>
      <c r="G43" s="27"/>
      <c r="H43" s="27"/>
      <c r="I43" s="27"/>
      <c r="J43" s="27"/>
      <c r="K43" s="27"/>
      <c r="L43" s="27"/>
      <c r="M43" s="27"/>
      <c r="N43" s="27"/>
      <c r="O43" s="27"/>
      <c r="P43" s="27"/>
      <c r="Q43" s="27"/>
      <c r="R43" s="27"/>
      <c r="S43" s="27"/>
      <c r="T43" s="27"/>
      <c r="U43" s="27"/>
    </row>
    <row r="44" spans="1:21" thickTop="1">
      <c r="A44" s="27"/>
      <c r="B44" s="838" t="s">
        <v>15</v>
      </c>
      <c r="C44" s="839"/>
      <c r="D44" s="364">
        <v>39</v>
      </c>
      <c r="E44" s="27"/>
      <c r="F44" s="27"/>
      <c r="G44" s="27"/>
      <c r="H44" s="27"/>
      <c r="I44" s="27"/>
      <c r="J44" s="27"/>
      <c r="K44" s="27"/>
      <c r="L44" s="27"/>
      <c r="M44" s="27"/>
      <c r="N44" s="27"/>
      <c r="O44" s="27"/>
      <c r="P44" s="27"/>
      <c r="Q44" s="27"/>
      <c r="R44" s="27"/>
      <c r="S44" s="27"/>
      <c r="T44" s="27"/>
      <c r="U44" s="27"/>
    </row>
    <row r="45" spans="1:21" thickBot="1">
      <c r="A45" s="27"/>
      <c r="B45" s="840" t="s">
        <v>16</v>
      </c>
      <c r="C45" s="841"/>
      <c r="D45" s="365">
        <v>10</v>
      </c>
      <c r="E45" s="27"/>
      <c r="F45" s="27"/>
      <c r="G45" s="27"/>
      <c r="H45" s="27"/>
      <c r="I45" s="27"/>
      <c r="J45" s="27"/>
      <c r="K45" s="27"/>
      <c r="L45" s="27"/>
      <c r="M45" s="27"/>
      <c r="N45" s="27"/>
      <c r="O45" s="27"/>
      <c r="P45" s="27"/>
      <c r="Q45" s="27"/>
      <c r="R45" s="27"/>
      <c r="S45" s="27"/>
      <c r="T45" s="27"/>
      <c r="U45" s="27"/>
    </row>
    <row r="46" spans="1:21" thickTop="1">
      <c r="A46" s="27"/>
      <c r="B46" s="27"/>
      <c r="C46" s="27"/>
      <c r="D46" s="27"/>
      <c r="E46" s="27"/>
      <c r="F46" s="27"/>
      <c r="G46" s="27"/>
      <c r="H46" s="27"/>
      <c r="I46" s="27"/>
      <c r="J46" s="27"/>
      <c r="K46" s="27"/>
      <c r="L46" s="27"/>
      <c r="M46" s="27"/>
      <c r="N46" s="27"/>
      <c r="O46" s="27"/>
      <c r="P46" s="27"/>
      <c r="Q46" s="27"/>
      <c r="R46" s="27"/>
      <c r="S46" s="27"/>
      <c r="T46" s="27"/>
      <c r="U46" s="27"/>
    </row>
    <row r="47" spans="1:21" ht="14.4">
      <c r="A47" s="27"/>
      <c r="B47" s="27"/>
      <c r="C47" s="27"/>
      <c r="D47" s="27"/>
      <c r="E47" s="27"/>
      <c r="F47" s="27"/>
      <c r="G47" s="27"/>
      <c r="H47" s="27"/>
      <c r="I47" s="27"/>
      <c r="J47" s="27"/>
      <c r="K47" s="27"/>
      <c r="L47" s="27"/>
      <c r="M47" s="27"/>
      <c r="N47" s="27"/>
      <c r="O47" s="27"/>
      <c r="P47" s="27"/>
      <c r="Q47" s="27"/>
      <c r="R47" s="27"/>
      <c r="S47" s="27"/>
      <c r="T47" s="27"/>
      <c r="U47" s="27"/>
    </row>
    <row r="48" spans="1:21" ht="14.4">
      <c r="A48" s="27"/>
      <c r="B48" s="27"/>
      <c r="C48" s="27"/>
      <c r="D48" s="27"/>
      <c r="E48" s="27"/>
      <c r="F48" s="27"/>
      <c r="G48" s="27"/>
      <c r="H48" s="27"/>
      <c r="I48" s="27"/>
      <c r="J48" s="27"/>
      <c r="K48" s="27"/>
      <c r="L48" s="27"/>
      <c r="M48" s="27"/>
      <c r="N48" s="27"/>
      <c r="O48" s="27"/>
      <c r="P48" s="27"/>
      <c r="Q48" s="27"/>
      <c r="R48" s="27"/>
      <c r="S48" s="27"/>
      <c r="T48" s="27"/>
      <c r="U48" s="27"/>
    </row>
    <row r="49" spans="1:21" ht="14.4">
      <c r="A49" s="27"/>
      <c r="B49" s="27"/>
      <c r="C49" s="27"/>
      <c r="D49" s="27"/>
      <c r="E49" s="27"/>
      <c r="F49" s="27"/>
      <c r="G49" s="27"/>
      <c r="H49" s="27"/>
      <c r="I49" s="27"/>
      <c r="J49" s="27"/>
      <c r="K49" s="27"/>
      <c r="L49" s="27"/>
      <c r="M49" s="27"/>
      <c r="N49" s="27"/>
      <c r="O49" s="27"/>
      <c r="P49" s="27"/>
      <c r="Q49" s="27"/>
      <c r="R49" s="27"/>
      <c r="S49" s="27"/>
      <c r="T49" s="27"/>
      <c r="U49" s="27"/>
    </row>
    <row r="50" spans="1:21" ht="14.4">
      <c r="A50" s="27"/>
      <c r="B50" s="27"/>
      <c r="C50" s="27"/>
      <c r="D50" s="27"/>
      <c r="E50" s="27"/>
      <c r="F50" s="27"/>
      <c r="G50" s="27"/>
      <c r="H50" s="27"/>
      <c r="I50" s="27"/>
      <c r="J50" s="27"/>
      <c r="K50" s="27"/>
      <c r="L50" s="27"/>
      <c r="M50" s="27"/>
      <c r="N50" s="27"/>
      <c r="O50" s="27"/>
      <c r="P50" s="27"/>
      <c r="Q50" s="27"/>
      <c r="R50" s="27"/>
      <c r="S50" s="27"/>
      <c r="T50" s="27"/>
      <c r="U50" s="27"/>
    </row>
    <row r="51" spans="1:21" ht="14.4">
      <c r="A51" s="27"/>
      <c r="B51" s="27"/>
      <c r="C51" s="27"/>
      <c r="D51" s="27"/>
      <c r="E51" s="27"/>
      <c r="F51" s="27"/>
      <c r="G51" s="27"/>
      <c r="H51" s="27"/>
      <c r="I51" s="27"/>
      <c r="J51" s="27"/>
      <c r="K51" s="27"/>
      <c r="L51" s="27"/>
      <c r="M51" s="27"/>
      <c r="N51" s="27"/>
      <c r="O51" s="27"/>
      <c r="P51" s="27"/>
      <c r="Q51" s="27"/>
      <c r="R51" s="27"/>
      <c r="S51" s="27"/>
      <c r="T51" s="27"/>
      <c r="U51" s="27"/>
    </row>
    <row r="52" spans="1:21" ht="14.4">
      <c r="A52" s="27"/>
      <c r="B52" s="27"/>
      <c r="C52" s="27"/>
      <c r="D52" s="27"/>
      <c r="E52" s="27"/>
      <c r="F52" s="27"/>
      <c r="G52" s="27"/>
      <c r="H52" s="27"/>
      <c r="I52" s="27"/>
      <c r="J52" s="27"/>
      <c r="K52" s="27"/>
      <c r="L52" s="27"/>
      <c r="M52" s="27"/>
      <c r="N52" s="27"/>
      <c r="O52" s="27"/>
      <c r="P52" s="27"/>
      <c r="Q52" s="27"/>
      <c r="R52" s="27"/>
      <c r="S52" s="27"/>
      <c r="T52" s="27"/>
      <c r="U52" s="27"/>
    </row>
    <row r="53" spans="1:21" ht="14.4">
      <c r="A53" s="27"/>
      <c r="B53" s="27"/>
      <c r="C53" s="27"/>
      <c r="D53" s="27"/>
      <c r="E53" s="27"/>
      <c r="F53" s="27"/>
      <c r="G53" s="27"/>
      <c r="H53" s="27"/>
      <c r="I53" s="27"/>
      <c r="J53" s="27"/>
      <c r="K53" s="27"/>
      <c r="L53" s="27"/>
      <c r="M53" s="27"/>
      <c r="N53" s="27"/>
      <c r="O53" s="27"/>
      <c r="P53" s="27"/>
      <c r="Q53" s="27"/>
      <c r="R53" s="27"/>
      <c r="S53" s="27"/>
      <c r="T53" s="27"/>
      <c r="U53" s="27"/>
    </row>
    <row r="54" spans="1:21" ht="9.9" customHeight="1">
      <c r="A54" s="27"/>
      <c r="B54" s="795"/>
      <c r="C54" s="796"/>
      <c r="D54" s="796"/>
      <c r="E54" s="796"/>
      <c r="F54" s="796"/>
      <c r="G54" s="796"/>
      <c r="H54" s="796"/>
      <c r="I54" s="796"/>
      <c r="J54" s="796"/>
      <c r="K54" s="796"/>
      <c r="L54" s="796"/>
      <c r="M54" s="796"/>
      <c r="N54" s="796"/>
      <c r="O54" s="796"/>
      <c r="P54" s="796"/>
      <c r="Q54" s="796"/>
      <c r="R54" s="796"/>
      <c r="S54" s="796"/>
      <c r="T54" s="797"/>
      <c r="U54" s="27"/>
    </row>
    <row r="55" spans="1:21" ht="14.4">
      <c r="A55" s="27"/>
      <c r="B55" s="27"/>
      <c r="C55" s="27"/>
      <c r="D55" s="27"/>
      <c r="E55" s="27"/>
      <c r="F55" s="27"/>
      <c r="G55" s="27"/>
      <c r="H55" s="27"/>
      <c r="I55" s="27"/>
      <c r="J55" s="27"/>
      <c r="K55" s="27"/>
      <c r="L55" s="27"/>
      <c r="M55" s="27"/>
      <c r="N55" s="27"/>
      <c r="O55" s="27"/>
      <c r="P55" s="27"/>
      <c r="Q55" s="27"/>
      <c r="R55" s="27"/>
      <c r="S55" s="27"/>
      <c r="T55" s="27"/>
      <c r="U55" s="27"/>
    </row>
    <row r="56" spans="1:21" ht="15" hidden="1" customHeight="1"/>
  </sheetData>
  <sheetProtection password="D5C1" sheet="1"/>
  <protectedRanges>
    <protectedRange sqref="E8 G9:J11" name="Position_6"/>
    <protectedRange password="CC9C" sqref="P8:P11" name="Range3_6"/>
  </protectedRanges>
  <mergeCells count="69">
    <mergeCell ref="E11:K11"/>
    <mergeCell ref="B38:G38"/>
    <mergeCell ref="B34:H34"/>
    <mergeCell ref="B35:H35"/>
    <mergeCell ref="B41:C41"/>
    <mergeCell ref="B42:C42"/>
    <mergeCell ref="B29:D29"/>
    <mergeCell ref="B20:D20"/>
    <mergeCell ref="B43:C43"/>
    <mergeCell ref="B44:C44"/>
    <mergeCell ref="B45:C45"/>
    <mergeCell ref="B54:T54"/>
    <mergeCell ref="B32:D32"/>
    <mergeCell ref="O32:Q32"/>
    <mergeCell ref="B37:J37"/>
    <mergeCell ref="B39:C39"/>
    <mergeCell ref="B40:C40"/>
    <mergeCell ref="O29:Q29"/>
    <mergeCell ref="B30:D30"/>
    <mergeCell ref="O30:Q30"/>
    <mergeCell ref="B31:D31"/>
    <mergeCell ref="O31:Q31"/>
    <mergeCell ref="B26:D26"/>
    <mergeCell ref="O26:Q26"/>
    <mergeCell ref="B27:D27"/>
    <mergeCell ref="O27:Q27"/>
    <mergeCell ref="B28:D28"/>
    <mergeCell ref="O28:Q28"/>
    <mergeCell ref="B23:D23"/>
    <mergeCell ref="O23:Q23"/>
    <mergeCell ref="B24:D24"/>
    <mergeCell ref="O24:Q24"/>
    <mergeCell ref="B25:D25"/>
    <mergeCell ref="O25:Q25"/>
    <mergeCell ref="O20:Q20"/>
    <mergeCell ref="B21:D21"/>
    <mergeCell ref="O21:Q21"/>
    <mergeCell ref="B22:D22"/>
    <mergeCell ref="O22:Q22"/>
    <mergeCell ref="E17:J17"/>
    <mergeCell ref="K17:L17"/>
    <mergeCell ref="B18:D18"/>
    <mergeCell ref="E18:M18"/>
    <mergeCell ref="B19:D19"/>
    <mergeCell ref="O19:Q19"/>
    <mergeCell ref="B11:D11"/>
    <mergeCell ref="M11:O11"/>
    <mergeCell ref="P11:T11"/>
    <mergeCell ref="B13:T13"/>
    <mergeCell ref="B15:D17"/>
    <mergeCell ref="E15:J15"/>
    <mergeCell ref="K15:L15"/>
    <mergeCell ref="E16:J16"/>
    <mergeCell ref="K16:L16"/>
    <mergeCell ref="B9:D9"/>
    <mergeCell ref="M9:O9"/>
    <mergeCell ref="P9:T9"/>
    <mergeCell ref="B10:D10"/>
    <mergeCell ref="M10:O10"/>
    <mergeCell ref="P10:T10"/>
    <mergeCell ref="E9:K9"/>
    <mergeCell ref="E10:K10"/>
    <mergeCell ref="B2:T2"/>
    <mergeCell ref="B4:T4"/>
    <mergeCell ref="B6:T6"/>
    <mergeCell ref="B8:D8"/>
    <mergeCell ref="M8:O8"/>
    <mergeCell ref="P8:T8"/>
    <mergeCell ref="E8:K8"/>
  </mergeCells>
  <conditionalFormatting sqref="O20:O31">
    <cfRule type="cellIs" dxfId="38" priority="6" operator="equal">
      <formula>"Outstanding (80-100)"</formula>
    </cfRule>
    <cfRule type="cellIs" dxfId="37" priority="7" operator="equal">
      <formula>"Good (60-79)"</formula>
    </cfRule>
    <cfRule type="cellIs" dxfId="36" priority="8" operator="equal">
      <formula>"Acceptable (40-59)"</formula>
    </cfRule>
    <cfRule type="cellIs" dxfId="32" priority="9" operator="equal">
      <formula>"Marginal (20-39)"</formula>
    </cfRule>
    <cfRule type="cellIs" dxfId="31" priority="10" operator="equal">
      <formula>"Unacceptable (0-19)"</formula>
    </cfRule>
  </conditionalFormatting>
  <conditionalFormatting sqref="B18">
    <cfRule type="cellIs" dxfId="35" priority="1" operator="equal">
      <formula>"Outstanding (80-100)"</formula>
    </cfRule>
    <cfRule type="cellIs" dxfId="34" priority="2" operator="equal">
      <formula>"Good (60-79)"</formula>
    </cfRule>
    <cfRule type="cellIs" dxfId="33" priority="3" operator="equal">
      <formula>"Acceptable (40-59)"</formula>
    </cfRule>
    <cfRule type="cellIs" dxfId="30" priority="4" operator="equal">
      <formula>"Marginal (20-39)"</formula>
    </cfRule>
    <cfRule type="cellIs" dxfId="29" priority="5" operator="equal">
      <formula>"Unacceptable (0-19)"</formula>
    </cfRule>
  </conditionalFormatting>
  <pageMargins left="0.45" right="0.2" top="0.25" bottom="0.25" header="0" footer="0"/>
  <pageSetup scale="62" orientation="landscape" r:id="rId1"/>
  <drawing r:id="rId2"/>
</worksheet>
</file>

<file path=xl/worksheets/sheet8.xml><?xml version="1.0" encoding="utf-8"?>
<worksheet xmlns="http://schemas.openxmlformats.org/spreadsheetml/2006/main" xmlns:r="http://schemas.openxmlformats.org/officeDocument/2006/relationships">
  <sheetPr>
    <tabColor theme="9" tint="-0.499984740745262"/>
  </sheetPr>
  <dimension ref="A1:L56"/>
  <sheetViews>
    <sheetView topLeftCell="A4" workbookViewId="0">
      <selection activeCell="D19" sqref="D19:D39"/>
    </sheetView>
  </sheetViews>
  <sheetFormatPr defaultColWidth="0" defaultRowHeight="14.4"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Evaluation'!B21:D21</f>
        <v>{Insert Name of Reference}</v>
      </c>
      <c r="C17" s="870"/>
      <c r="D17" s="316">
        <v>100</v>
      </c>
      <c r="E17" s="316">
        <v>79</v>
      </c>
      <c r="F17" s="316">
        <v>59</v>
      </c>
      <c r="G17" s="316">
        <v>39</v>
      </c>
      <c r="H17" s="871">
        <v>10</v>
      </c>
      <c r="I17" s="871"/>
      <c r="J17" s="316">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c r="A49" s="27"/>
      <c r="B49" s="851" t="s">
        <v>166</v>
      </c>
      <c r="C49" s="852"/>
      <c r="D49" s="363">
        <v>100</v>
      </c>
      <c r="E49" s="359" t="s">
        <v>8</v>
      </c>
      <c r="F49" s="364">
        <v>50</v>
      </c>
      <c r="G49" s="27"/>
      <c r="H49" s="27"/>
      <c r="I49" s="27"/>
      <c r="J49" s="27"/>
      <c r="K49" s="27"/>
      <c r="L49" s="27"/>
    </row>
    <row r="50" spans="1:12">
      <c r="A50" s="27"/>
      <c r="B50" s="858" t="s">
        <v>9</v>
      </c>
      <c r="C50" s="859"/>
      <c r="D50" s="363">
        <v>79</v>
      </c>
      <c r="E50" s="359" t="s">
        <v>10</v>
      </c>
      <c r="F50" s="364">
        <v>100</v>
      </c>
      <c r="G50" s="27"/>
      <c r="H50" s="27"/>
      <c r="I50" s="27"/>
      <c r="J50" s="27"/>
      <c r="K50" s="27"/>
      <c r="L50" s="27"/>
    </row>
    <row r="51" spans="1:12">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3:C53"/>
    <mergeCell ref="B54:C54"/>
    <mergeCell ref="H43:I43"/>
    <mergeCell ref="H44:I44"/>
    <mergeCell ref="B46:J46"/>
    <mergeCell ref="B48:C48"/>
    <mergeCell ref="B49:C49"/>
    <mergeCell ref="B50:C50"/>
    <mergeCell ref="I40:J40"/>
    <mergeCell ref="C41:F41"/>
    <mergeCell ref="G41:H41"/>
    <mergeCell ref="I41:J41"/>
    <mergeCell ref="B51:C51"/>
    <mergeCell ref="B52:C52"/>
    <mergeCell ref="C43:C44"/>
    <mergeCell ref="B47:C47"/>
    <mergeCell ref="C40:F40"/>
    <mergeCell ref="G40:H40"/>
    <mergeCell ref="H34:I34"/>
    <mergeCell ref="H35:I35"/>
    <mergeCell ref="H36:I36"/>
    <mergeCell ref="H37:I37"/>
    <mergeCell ref="H38:I38"/>
    <mergeCell ref="H39:I39"/>
    <mergeCell ref="H28:I28"/>
    <mergeCell ref="H29:I29"/>
    <mergeCell ref="H30:I30"/>
    <mergeCell ref="H31:I31"/>
    <mergeCell ref="H32:I32"/>
    <mergeCell ref="H33:I33"/>
    <mergeCell ref="H22:I22"/>
    <mergeCell ref="H23:I23"/>
    <mergeCell ref="H24:I24"/>
    <mergeCell ref="H25:I25"/>
    <mergeCell ref="H26:I26"/>
    <mergeCell ref="H27:I27"/>
    <mergeCell ref="H18:I18"/>
    <mergeCell ref="H19:I19"/>
    <mergeCell ref="H20:I20"/>
    <mergeCell ref="D16:K16"/>
    <mergeCell ref="B16:C16"/>
    <mergeCell ref="H21:I21"/>
    <mergeCell ref="B11:C11"/>
    <mergeCell ref="D11:K11"/>
    <mergeCell ref="B12:C12"/>
    <mergeCell ref="D12:K12"/>
    <mergeCell ref="B14:K14"/>
    <mergeCell ref="B17:C17"/>
    <mergeCell ref="H17:I17"/>
    <mergeCell ref="B10:C10"/>
    <mergeCell ref="D10:K10"/>
    <mergeCell ref="B2:K2"/>
    <mergeCell ref="B4:K4"/>
    <mergeCell ref="B6:K6"/>
    <mergeCell ref="B8:C8"/>
    <mergeCell ref="D8:K8"/>
    <mergeCell ref="B9:C9"/>
    <mergeCell ref="D9:K9"/>
  </mergeCells>
  <conditionalFormatting sqref="D19:J39">
    <cfRule type="cellIs" dxfId="28" priority="2" operator="equal">
      <formula>"X"</formula>
    </cfRule>
  </conditionalFormatting>
  <conditionalFormatting sqref="G40:J41">
    <cfRule type="cellIs" dxfId="27" priority="1" operator="equal">
      <formula>"x"</formula>
    </cfRule>
  </conditionalFormatting>
  <pageMargins left="0" right="0.2" top="0.25" bottom="0" header="0" footer="0"/>
  <pageSetup scale="70" orientation="portrait" r:id="rId1"/>
</worksheet>
</file>

<file path=xl/worksheets/sheet9.xml><?xml version="1.0" encoding="utf-8"?>
<worksheet xmlns="http://schemas.openxmlformats.org/spreadsheetml/2006/main" xmlns:r="http://schemas.openxmlformats.org/officeDocument/2006/relationships">
  <sheetPr>
    <tabColor theme="9" tint="-0.499984740745262"/>
  </sheetPr>
  <dimension ref="A1:L56"/>
  <sheetViews>
    <sheetView workbookViewId="0">
      <selection activeCell="D19" sqref="D19:D39"/>
    </sheetView>
  </sheetViews>
  <sheetFormatPr defaultColWidth="0" defaultRowHeight="14.4"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Evaluation'!B22:D22</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c r="A49" s="27"/>
      <c r="B49" s="851" t="s">
        <v>166</v>
      </c>
      <c r="C49" s="852"/>
      <c r="D49" s="363">
        <v>100</v>
      </c>
      <c r="E49" s="359" t="s">
        <v>8</v>
      </c>
      <c r="F49" s="364">
        <v>50</v>
      </c>
      <c r="G49" s="27"/>
      <c r="H49" s="27"/>
      <c r="I49" s="27"/>
      <c r="J49" s="27"/>
      <c r="K49" s="27"/>
      <c r="L49" s="27"/>
    </row>
    <row r="50" spans="1:12">
      <c r="A50" s="27"/>
      <c r="B50" s="858" t="s">
        <v>9</v>
      </c>
      <c r="C50" s="859"/>
      <c r="D50" s="363">
        <v>79</v>
      </c>
      <c r="E50" s="359" t="s">
        <v>10</v>
      </c>
      <c r="F50" s="364">
        <v>100</v>
      </c>
      <c r="G50" s="27"/>
      <c r="H50" s="27"/>
      <c r="I50" s="27"/>
      <c r="J50" s="27"/>
      <c r="K50" s="27"/>
      <c r="L50" s="27"/>
    </row>
    <row r="51" spans="1:12">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26" priority="3" operator="equal">
      <formula>"X"</formula>
    </cfRule>
  </conditionalFormatting>
  <conditionalFormatting sqref="G40:J41">
    <cfRule type="cellIs" dxfId="25" priority="2" operator="equal">
      <formula>"x"</formula>
    </cfRule>
  </conditionalFormatting>
  <conditionalFormatting sqref="D19:D39">
    <cfRule type="cellIs" dxfId="24" priority="1" operator="equal">
      <formula>"X"</formula>
    </cfRule>
  </conditionalFormatting>
  <pageMargins left="0" right="0.2" top="0.25" bottom="0" header="0" footer="0"/>
  <pageSetup scale="70" orientation="portrait" r:id="rId1"/>
</worksheet>
</file>

<file path=xl/worksheets/sheet10.xml><?xml version="1.0" encoding="utf-8"?>
<worksheet xmlns="http://schemas.openxmlformats.org/spreadsheetml/2006/main" xmlns:r="http://schemas.openxmlformats.org/officeDocument/2006/relationships">
  <sheetPr>
    <tabColor theme="9" tint="-0.499984740745262"/>
  </sheetPr>
  <dimension ref="A1:L56"/>
  <sheetViews>
    <sheetView topLeftCell="A4" workbookViewId="0">
      <selection activeCell="K43" sqref="K43"/>
    </sheetView>
  </sheetViews>
  <sheetFormatPr defaultColWidth="0" defaultRowHeight="14.4"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Evaluation'!B23:D23</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c r="A49" s="27"/>
      <c r="B49" s="851" t="s">
        <v>166</v>
      </c>
      <c r="C49" s="852"/>
      <c r="D49" s="363">
        <v>100</v>
      </c>
      <c r="E49" s="359" t="s">
        <v>8</v>
      </c>
      <c r="F49" s="364">
        <v>50</v>
      </c>
      <c r="G49" s="27"/>
      <c r="H49" s="27"/>
      <c r="I49" s="27"/>
      <c r="J49" s="27"/>
      <c r="K49" s="27"/>
      <c r="L49" s="27"/>
    </row>
    <row r="50" spans="1:12">
      <c r="A50" s="27"/>
      <c r="B50" s="858" t="s">
        <v>9</v>
      </c>
      <c r="C50" s="859"/>
      <c r="D50" s="363">
        <v>79</v>
      </c>
      <c r="E50" s="359" t="s">
        <v>10</v>
      </c>
      <c r="F50" s="364">
        <v>100</v>
      </c>
      <c r="G50" s="27"/>
      <c r="H50" s="27"/>
      <c r="I50" s="27"/>
      <c r="J50" s="27"/>
      <c r="K50" s="27"/>
      <c r="L50" s="27"/>
    </row>
    <row r="51" spans="1:12">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23" priority="3" operator="equal">
      <formula>"X"</formula>
    </cfRule>
  </conditionalFormatting>
  <conditionalFormatting sqref="G40:J41">
    <cfRule type="cellIs" dxfId="22" priority="2" operator="equal">
      <formula>"x"</formula>
    </cfRule>
  </conditionalFormatting>
  <conditionalFormatting sqref="D19:D39">
    <cfRule type="cellIs" dxfId="21" priority="1" operator="equal">
      <formula>"X"</formula>
    </cfRule>
  </conditionalFormatting>
  <pageMargins left="0" right="0.2" top="0.25" bottom="0" header="0" footer="0"/>
  <pageSetup scale="70" orientation="portrait" r:id="rId1"/>
</worksheet>
</file>

<file path=xl/worksheets/sheet11.xml><?xml version="1.0" encoding="utf-8"?>
<worksheet xmlns="http://schemas.openxmlformats.org/spreadsheetml/2006/main" xmlns:r="http://schemas.openxmlformats.org/officeDocument/2006/relationships">
  <sheetPr>
    <tabColor theme="9" tint="-0.499984740745262"/>
  </sheetPr>
  <dimension ref="A1:L56"/>
  <sheetViews>
    <sheetView workbookViewId="0">
      <selection activeCell="D26" sqref="D26"/>
    </sheetView>
  </sheetViews>
  <sheetFormatPr defaultColWidth="0" defaultRowHeight="15" customHeight="1"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thickBot="1">
      <c r="A8" s="27"/>
      <c r="B8" s="662" t="s">
        <v>60</v>
      </c>
      <c r="C8" s="774"/>
      <c r="D8" s="710">
        <f>Legend!E62</f>
        <v>0</v>
      </c>
      <c r="E8" s="773"/>
      <c r="F8" s="773"/>
      <c r="G8" s="773"/>
      <c r="H8" s="773"/>
      <c r="I8" s="773"/>
      <c r="J8" s="773"/>
      <c r="K8" s="774"/>
      <c r="L8" s="27"/>
    </row>
    <row r="9" spans="1:12" thickBot="1">
      <c r="A9" s="27"/>
      <c r="B9" s="662" t="s">
        <v>61</v>
      </c>
      <c r="C9" s="774"/>
      <c r="D9" s="710">
        <f>Legend!E63</f>
        <v>0</v>
      </c>
      <c r="E9" s="773"/>
      <c r="F9" s="773"/>
      <c r="G9" s="773"/>
      <c r="H9" s="773"/>
      <c r="I9" s="773"/>
      <c r="J9" s="773"/>
      <c r="K9" s="774"/>
      <c r="L9" s="27"/>
    </row>
    <row r="10" spans="1:12" thickBot="1">
      <c r="A10" s="27"/>
      <c r="B10" s="662" t="s">
        <v>73</v>
      </c>
      <c r="C10" s="774"/>
      <c r="D10" s="710">
        <f>Legend!E64</f>
        <v>0</v>
      </c>
      <c r="E10" s="773"/>
      <c r="F10" s="773"/>
      <c r="G10" s="773"/>
      <c r="H10" s="773"/>
      <c r="I10" s="773"/>
      <c r="J10" s="773"/>
      <c r="K10" s="774"/>
      <c r="L10" s="27"/>
    </row>
    <row r="11" spans="1:12" thickBot="1">
      <c r="A11" s="27"/>
      <c r="B11" s="662" t="s">
        <v>74</v>
      </c>
      <c r="C11" s="774"/>
      <c r="D11" s="712">
        <f>Legend!E65</f>
        <v>0</v>
      </c>
      <c r="E11" s="773"/>
      <c r="F11" s="773"/>
      <c r="G11" s="773"/>
      <c r="H11" s="773"/>
      <c r="I11" s="773"/>
      <c r="J11" s="773"/>
      <c r="K11" s="774"/>
      <c r="L11" s="27"/>
    </row>
    <row r="12" spans="1:12"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thickBot="1">
      <c r="A17" s="27"/>
      <c r="B17" s="869" t="str">
        <f>'PPQ Evaluation'!B24:D24</f>
        <v>{Insert Name of Reference}</v>
      </c>
      <c r="C17" s="870"/>
      <c r="D17" s="339">
        <v>100</v>
      </c>
      <c r="E17" s="339">
        <v>79</v>
      </c>
      <c r="F17" s="339">
        <v>59</v>
      </c>
      <c r="G17" s="339">
        <v>39</v>
      </c>
      <c r="H17" s="871">
        <v>10</v>
      </c>
      <c r="I17" s="871"/>
      <c r="J17" s="339">
        <v>50</v>
      </c>
      <c r="K17" s="317" t="str">
        <f>IF(SUM(D44:J44)=0,"",AVERAGE(K19:K41))</f>
        <v/>
      </c>
      <c r="L17" s="27"/>
    </row>
    <row r="18" spans="1:12"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thickBot="1">
      <c r="A42" s="27"/>
      <c r="B42" s="27"/>
      <c r="C42" s="27"/>
      <c r="D42" s="27"/>
      <c r="E42" s="27"/>
      <c r="F42" s="27"/>
      <c r="G42" s="27"/>
      <c r="H42" s="27"/>
      <c r="I42" s="27"/>
      <c r="J42" s="27"/>
      <c r="K42" s="27"/>
      <c r="L42" s="27"/>
    </row>
    <row r="43" spans="1:12" thickBot="1">
      <c r="A43" s="27"/>
      <c r="B43" s="27"/>
      <c r="C43" s="886" t="s">
        <v>369</v>
      </c>
      <c r="D43" s="328" t="s">
        <v>166</v>
      </c>
      <c r="E43" s="329" t="s">
        <v>9</v>
      </c>
      <c r="F43" s="330" t="s">
        <v>11</v>
      </c>
      <c r="G43" s="331" t="s">
        <v>15</v>
      </c>
      <c r="H43" s="890" t="s">
        <v>16</v>
      </c>
      <c r="I43" s="891"/>
      <c r="J43" s="332" t="s">
        <v>13</v>
      </c>
      <c r="K43" s="27"/>
      <c r="L43" s="27"/>
    </row>
    <row r="44" spans="1:12"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thickTop="1">
      <c r="A48" s="27"/>
      <c r="B48" s="895" t="s">
        <v>6</v>
      </c>
      <c r="C48" s="896"/>
      <c r="D48" s="361" t="s">
        <v>7</v>
      </c>
      <c r="E48" s="362" t="s">
        <v>6</v>
      </c>
      <c r="F48" s="337" t="s">
        <v>7</v>
      </c>
      <c r="G48" s="338"/>
      <c r="H48" s="27"/>
      <c r="I48" s="27"/>
      <c r="J48" s="27"/>
      <c r="K48" s="27"/>
      <c r="L48" s="27"/>
    </row>
    <row r="49" spans="1:12" ht="14.4">
      <c r="A49" s="27"/>
      <c r="B49" s="851" t="s">
        <v>166</v>
      </c>
      <c r="C49" s="852"/>
      <c r="D49" s="363">
        <v>100</v>
      </c>
      <c r="E49" s="359" t="s">
        <v>8</v>
      </c>
      <c r="F49" s="364">
        <v>50</v>
      </c>
      <c r="G49" s="27"/>
      <c r="H49" s="27"/>
      <c r="I49" s="27"/>
      <c r="J49" s="27"/>
      <c r="K49" s="27"/>
      <c r="L49" s="27"/>
    </row>
    <row r="50" spans="1:12" ht="14.4">
      <c r="A50" s="27"/>
      <c r="B50" s="858" t="s">
        <v>9</v>
      </c>
      <c r="C50" s="859"/>
      <c r="D50" s="363">
        <v>79</v>
      </c>
      <c r="E50" s="359" t="s">
        <v>10</v>
      </c>
      <c r="F50" s="364">
        <v>100</v>
      </c>
      <c r="G50" s="27"/>
      <c r="H50" s="27"/>
      <c r="I50" s="27"/>
      <c r="J50" s="27"/>
      <c r="K50" s="27"/>
      <c r="L50" s="27"/>
    </row>
    <row r="51" spans="1:12" ht="14.4">
      <c r="A51" s="27"/>
      <c r="B51" s="860" t="s">
        <v>11</v>
      </c>
      <c r="C51" s="861"/>
      <c r="D51" s="363">
        <v>59</v>
      </c>
      <c r="E51" s="359" t="s">
        <v>12</v>
      </c>
      <c r="F51" s="364">
        <v>100</v>
      </c>
      <c r="G51" s="27"/>
      <c r="H51" s="27"/>
      <c r="I51" s="27"/>
      <c r="J51" s="27"/>
      <c r="K51" s="27"/>
      <c r="L51" s="27"/>
    </row>
    <row r="52" spans="1:12" thickBot="1">
      <c r="A52" s="27"/>
      <c r="B52" s="836" t="s">
        <v>13</v>
      </c>
      <c r="C52" s="837"/>
      <c r="D52" s="363">
        <v>50</v>
      </c>
      <c r="E52" s="360" t="s">
        <v>14</v>
      </c>
      <c r="F52" s="366">
        <v>0</v>
      </c>
      <c r="G52" s="27"/>
      <c r="H52" s="27"/>
      <c r="I52" s="27"/>
      <c r="J52" s="27"/>
      <c r="K52" s="27"/>
      <c r="L52" s="27"/>
    </row>
    <row r="53" spans="1:12" thickTop="1">
      <c r="A53" s="27"/>
      <c r="B53" s="838" t="s">
        <v>15</v>
      </c>
      <c r="C53" s="839"/>
      <c r="D53" s="364">
        <v>39</v>
      </c>
      <c r="E53" s="27"/>
      <c r="F53" s="27"/>
      <c r="G53" s="27"/>
      <c r="H53" s="27"/>
      <c r="I53" s="27"/>
      <c r="J53" s="27"/>
      <c r="K53" s="27"/>
      <c r="L53" s="27"/>
    </row>
    <row r="54" spans="1:12" thickBot="1">
      <c r="A54" s="27"/>
      <c r="B54" s="840" t="s">
        <v>16</v>
      </c>
      <c r="C54" s="841"/>
      <c r="D54" s="365">
        <v>10</v>
      </c>
      <c r="E54" s="27"/>
      <c r="F54" s="27"/>
      <c r="G54" s="27"/>
      <c r="H54" s="27"/>
      <c r="I54" s="27"/>
      <c r="J54" s="27"/>
      <c r="K54" s="27"/>
      <c r="L54" s="27"/>
    </row>
    <row r="55" spans="1:12" thickTop="1">
      <c r="A55" s="27"/>
      <c r="B55" s="27"/>
      <c r="C55" s="27"/>
      <c r="D55" s="27"/>
      <c r="E55" s="27"/>
      <c r="F55" s="27"/>
      <c r="G55" s="27"/>
      <c r="H55" s="27"/>
      <c r="I55" s="27"/>
      <c r="J55" s="27"/>
      <c r="K55" s="27"/>
      <c r="L55" s="27"/>
    </row>
    <row r="56" spans="1:12" ht="14.4"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20" priority="3" operator="equal">
      <formula>"X"</formula>
    </cfRule>
  </conditionalFormatting>
  <conditionalFormatting sqref="G40:J41">
    <cfRule type="cellIs" dxfId="19" priority="2" operator="equal">
      <formula>"x"</formula>
    </cfRule>
  </conditionalFormatting>
  <conditionalFormatting sqref="D19:D39">
    <cfRule type="cellIs" dxfId="18" priority="1" operator="equal">
      <formula>"X"</formula>
    </cfRule>
  </conditionalFormatting>
  <pageMargins left="0" right="0.2" top="0.25" bottom="0" header="0" footer="0"/>
  <pageSetup scale="70" orientation="portrait" r:id="rId1"/>
</worksheet>
</file>

<file path=xl/worksheets/sheet12.xml><?xml version="1.0" encoding="utf-8"?>
<worksheet xmlns="http://schemas.openxmlformats.org/spreadsheetml/2006/main" xmlns:r="http://schemas.openxmlformats.org/officeDocument/2006/relationships">
  <sheetPr>
    <tabColor theme="9" tint="-0.499984740745262"/>
  </sheetPr>
  <dimension ref="A1:L56"/>
  <sheetViews>
    <sheetView workbookViewId="0">
      <selection activeCell="K48" sqref="K48"/>
    </sheetView>
  </sheetViews>
  <sheetFormatPr defaultColWidth="0" defaultRowHeight="0" customHeight="1"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Evaluation'!B25:D25</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ht="14.4">
      <c r="A49" s="27"/>
      <c r="B49" s="851" t="s">
        <v>166</v>
      </c>
      <c r="C49" s="852"/>
      <c r="D49" s="363">
        <v>100</v>
      </c>
      <c r="E49" s="359" t="s">
        <v>8</v>
      </c>
      <c r="F49" s="364">
        <v>50</v>
      </c>
      <c r="G49" s="27"/>
      <c r="H49" s="27"/>
      <c r="I49" s="27"/>
      <c r="J49" s="27"/>
      <c r="K49" s="27"/>
      <c r="L49" s="27"/>
    </row>
    <row r="50" spans="1:12" ht="14.4">
      <c r="A50" s="27"/>
      <c r="B50" s="858" t="s">
        <v>9</v>
      </c>
      <c r="C50" s="859"/>
      <c r="D50" s="363">
        <v>79</v>
      </c>
      <c r="E50" s="359" t="s">
        <v>10</v>
      </c>
      <c r="F50" s="364">
        <v>100</v>
      </c>
      <c r="G50" s="27"/>
      <c r="H50" s="27"/>
      <c r="I50" s="27"/>
      <c r="J50" s="27"/>
      <c r="K50" s="27"/>
      <c r="L50" s="27"/>
    </row>
    <row r="51" spans="1:12" ht="14.4">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t="14.4"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17" priority="3" operator="equal">
      <formula>"X"</formula>
    </cfRule>
  </conditionalFormatting>
  <conditionalFormatting sqref="G40:J41">
    <cfRule type="cellIs" dxfId="16" priority="2" operator="equal">
      <formula>"x"</formula>
    </cfRule>
  </conditionalFormatting>
  <conditionalFormatting sqref="D19:D39">
    <cfRule type="cellIs" dxfId="15" priority="1" operator="equal">
      <formula>"X"</formula>
    </cfRule>
  </conditionalFormatting>
  <pageMargins left="0" right="0.2" top="0.25" bottom="0" header="0" footer="0"/>
  <pageSetup scale="70" orientation="portrait" r:id="rId1"/>
</worksheet>
</file>

<file path=xl/worksheets/sheet13.xml><?xml version="1.0" encoding="utf-8"?>
<worksheet xmlns="http://schemas.openxmlformats.org/spreadsheetml/2006/main" xmlns:r="http://schemas.openxmlformats.org/officeDocument/2006/relationships">
  <sheetPr>
    <tabColor theme="9" tint="-0.499984740745262"/>
  </sheetPr>
  <dimension ref="A1:L56"/>
  <sheetViews>
    <sheetView workbookViewId="0">
      <selection activeCell="I48" sqref="I48"/>
    </sheetView>
  </sheetViews>
  <sheetFormatPr defaultColWidth="0" defaultRowHeight="0" customHeight="1"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Evaluation'!B27:D27</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ht="14.4">
      <c r="A49" s="27"/>
      <c r="B49" s="851" t="s">
        <v>166</v>
      </c>
      <c r="C49" s="852"/>
      <c r="D49" s="363">
        <v>100</v>
      </c>
      <c r="E49" s="359" t="s">
        <v>8</v>
      </c>
      <c r="F49" s="364">
        <v>50</v>
      </c>
      <c r="G49" s="27"/>
      <c r="H49" s="27"/>
      <c r="I49" s="27"/>
      <c r="J49" s="27"/>
      <c r="K49" s="27"/>
      <c r="L49" s="27"/>
    </row>
    <row r="50" spans="1:12" ht="14.4">
      <c r="A50" s="27"/>
      <c r="B50" s="858" t="s">
        <v>9</v>
      </c>
      <c r="C50" s="859"/>
      <c r="D50" s="363">
        <v>79</v>
      </c>
      <c r="E50" s="359" t="s">
        <v>10</v>
      </c>
      <c r="F50" s="364">
        <v>100</v>
      </c>
      <c r="G50" s="27"/>
      <c r="H50" s="27"/>
      <c r="I50" s="27"/>
      <c r="J50" s="27"/>
      <c r="K50" s="27"/>
      <c r="L50" s="27"/>
    </row>
    <row r="51" spans="1:12" ht="14.4">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t="14.4"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14" priority="3" operator="equal">
      <formula>"X"</formula>
    </cfRule>
  </conditionalFormatting>
  <conditionalFormatting sqref="G40:J41">
    <cfRule type="cellIs" dxfId="13" priority="2" operator="equal">
      <formula>"x"</formula>
    </cfRule>
  </conditionalFormatting>
  <conditionalFormatting sqref="D19:D39">
    <cfRule type="cellIs" dxfId="12" priority="1" operator="equal">
      <formula>"X"</formula>
    </cfRule>
  </conditionalFormatting>
  <pageMargins left="0" right="0.2" top="0.25" bottom="0" header="0" footer="0"/>
  <pageSetup scale="70" orientation="portrait" r:id="rId1"/>
</worksheet>
</file>

<file path=xl/worksheets/sheet14.xml><?xml version="1.0" encoding="utf-8"?>
<worksheet xmlns="http://schemas.openxmlformats.org/spreadsheetml/2006/main" xmlns:r="http://schemas.openxmlformats.org/officeDocument/2006/relationships">
  <sheetPr>
    <tabColor theme="9" tint="-0.499984740745262"/>
  </sheetPr>
  <dimension ref="A1:L56"/>
  <sheetViews>
    <sheetView workbookViewId="0">
      <selection activeCell="D19" sqref="D19:D39"/>
    </sheetView>
  </sheetViews>
  <sheetFormatPr defaultColWidth="0" defaultRowHeight="0" customHeight="1"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Evaluation'!B28:D28</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ht="14.4">
      <c r="A49" s="27"/>
      <c r="B49" s="851" t="s">
        <v>166</v>
      </c>
      <c r="C49" s="852"/>
      <c r="D49" s="363">
        <v>100</v>
      </c>
      <c r="E49" s="359" t="s">
        <v>8</v>
      </c>
      <c r="F49" s="364">
        <v>50</v>
      </c>
      <c r="G49" s="27"/>
      <c r="H49" s="27"/>
      <c r="I49" s="27"/>
      <c r="J49" s="27"/>
      <c r="K49" s="27"/>
      <c r="L49" s="27"/>
    </row>
    <row r="50" spans="1:12" ht="14.4">
      <c r="A50" s="27"/>
      <c r="B50" s="858" t="s">
        <v>9</v>
      </c>
      <c r="C50" s="859"/>
      <c r="D50" s="363">
        <v>79</v>
      </c>
      <c r="E50" s="359" t="s">
        <v>10</v>
      </c>
      <c r="F50" s="364">
        <v>100</v>
      </c>
      <c r="G50" s="27"/>
      <c r="H50" s="27"/>
      <c r="I50" s="27"/>
      <c r="J50" s="27"/>
      <c r="K50" s="27"/>
      <c r="L50" s="27"/>
    </row>
    <row r="51" spans="1:12" ht="14.4">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t="14.4"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11" priority="3" operator="equal">
      <formula>"X"</formula>
    </cfRule>
  </conditionalFormatting>
  <conditionalFormatting sqref="G40:J41">
    <cfRule type="cellIs" dxfId="10" priority="2" operator="equal">
      <formula>"x"</formula>
    </cfRule>
  </conditionalFormatting>
  <conditionalFormatting sqref="D19:D39">
    <cfRule type="cellIs" dxfId="9" priority="1" operator="equal">
      <formula>"X"</formula>
    </cfRule>
  </conditionalFormatting>
  <pageMargins left="0" right="0.2" top="0.25" bottom="0" header="0" footer="0"/>
  <pageSetup scale="70" orientation="portrait" r:id="rId1"/>
</worksheet>
</file>

<file path=xl/worksheets/sheet15.xml><?xml version="1.0" encoding="utf-8"?>
<worksheet xmlns="http://schemas.openxmlformats.org/spreadsheetml/2006/main" xmlns:r="http://schemas.openxmlformats.org/officeDocument/2006/relationships">
  <sheetPr>
    <tabColor theme="9" tint="-0.499984740745262"/>
  </sheetPr>
  <dimension ref="A1:L56"/>
  <sheetViews>
    <sheetView workbookViewId="0">
      <selection activeCell="K46" sqref="K46"/>
    </sheetView>
  </sheetViews>
  <sheetFormatPr defaultColWidth="0" defaultRowHeight="0" customHeight="1"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Evaluation'!B29:D29</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ht="14.4">
      <c r="A49" s="27"/>
      <c r="B49" s="851" t="s">
        <v>166</v>
      </c>
      <c r="C49" s="852"/>
      <c r="D49" s="363">
        <v>100</v>
      </c>
      <c r="E49" s="359" t="s">
        <v>8</v>
      </c>
      <c r="F49" s="364">
        <v>50</v>
      </c>
      <c r="G49" s="27"/>
      <c r="H49" s="27"/>
      <c r="I49" s="27"/>
      <c r="J49" s="27"/>
      <c r="K49" s="27"/>
      <c r="L49" s="27"/>
    </row>
    <row r="50" spans="1:12" ht="14.4">
      <c r="A50" s="27"/>
      <c r="B50" s="858" t="s">
        <v>9</v>
      </c>
      <c r="C50" s="859"/>
      <c r="D50" s="363">
        <v>79</v>
      </c>
      <c r="E50" s="359" t="s">
        <v>10</v>
      </c>
      <c r="F50" s="364">
        <v>100</v>
      </c>
      <c r="G50" s="27"/>
      <c r="H50" s="27"/>
      <c r="I50" s="27"/>
      <c r="J50" s="27"/>
      <c r="K50" s="27"/>
      <c r="L50" s="27"/>
    </row>
    <row r="51" spans="1:12" ht="14.4">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t="14.4"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8" priority="3" operator="equal">
      <formula>"X"</formula>
    </cfRule>
  </conditionalFormatting>
  <conditionalFormatting sqref="G40:J41">
    <cfRule type="cellIs" dxfId="7" priority="2" operator="equal">
      <formula>"x"</formula>
    </cfRule>
  </conditionalFormatting>
  <conditionalFormatting sqref="D19:D39">
    <cfRule type="cellIs" dxfId="6" priority="1" operator="equal">
      <formula>"X"</formula>
    </cfRule>
  </conditionalFormatting>
  <pageMargins left="0" right="0.2" top="0.25" bottom="0" header="0" footer="0"/>
  <pageSetup scale="70" orientation="portrait" r:id="rId1"/>
</worksheet>
</file>

<file path=xl/worksheets/sheet16.xml><?xml version="1.0" encoding="utf-8"?>
<worksheet xmlns="http://schemas.openxmlformats.org/spreadsheetml/2006/main" xmlns:r="http://schemas.openxmlformats.org/officeDocument/2006/relationships">
  <sheetPr>
    <tabColor theme="9" tint="-0.499984740745262"/>
  </sheetPr>
  <dimension ref="A1:L56"/>
  <sheetViews>
    <sheetView topLeftCell="A10" workbookViewId="0">
      <selection activeCell="B18" sqref="B18"/>
    </sheetView>
  </sheetViews>
  <sheetFormatPr defaultColWidth="0" defaultRowHeight="0" customHeight="1"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Evaluation'!B30:D30</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ht="14.4">
      <c r="A49" s="27"/>
      <c r="B49" s="851" t="s">
        <v>166</v>
      </c>
      <c r="C49" s="852"/>
      <c r="D49" s="363">
        <v>100</v>
      </c>
      <c r="E49" s="359" t="s">
        <v>8</v>
      </c>
      <c r="F49" s="364">
        <v>50</v>
      </c>
      <c r="G49" s="27"/>
      <c r="H49" s="27"/>
      <c r="I49" s="27"/>
      <c r="J49" s="27"/>
      <c r="K49" s="27"/>
      <c r="L49" s="27"/>
    </row>
    <row r="50" spans="1:12" ht="14.4">
      <c r="A50" s="27"/>
      <c r="B50" s="858" t="s">
        <v>9</v>
      </c>
      <c r="C50" s="859"/>
      <c r="D50" s="363">
        <v>79</v>
      </c>
      <c r="E50" s="359" t="s">
        <v>10</v>
      </c>
      <c r="F50" s="364">
        <v>100</v>
      </c>
      <c r="G50" s="27"/>
      <c r="H50" s="27"/>
      <c r="I50" s="27"/>
      <c r="J50" s="27"/>
      <c r="K50" s="27"/>
      <c r="L50" s="27"/>
    </row>
    <row r="51" spans="1:12" ht="14.4">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t="14.4"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5" priority="3" operator="equal">
      <formula>"X"</formula>
    </cfRule>
  </conditionalFormatting>
  <conditionalFormatting sqref="G40:J41">
    <cfRule type="cellIs" dxfId="4" priority="2" operator="equal">
      <formula>"x"</formula>
    </cfRule>
  </conditionalFormatting>
  <conditionalFormatting sqref="D19:D39">
    <cfRule type="cellIs" dxfId="3" priority="1" operator="equal">
      <formula>"X"</formula>
    </cfRule>
  </conditionalFormatting>
  <pageMargins left="0" right="0.2" top="0.25" bottom="0" header="0" footer="0"/>
  <pageSetup scale="70" orientation="portrait" r:id="rId1"/>
</worksheet>
</file>

<file path=xl/worksheets/sheet17.xml><?xml version="1.0" encoding="utf-8"?>
<worksheet xmlns="http://schemas.openxmlformats.org/spreadsheetml/2006/main" xmlns:r="http://schemas.openxmlformats.org/officeDocument/2006/relationships">
  <sheetPr>
    <tabColor theme="9" tint="-0.499984740745262"/>
  </sheetPr>
  <dimension ref="A1:L56"/>
  <sheetViews>
    <sheetView workbookViewId="0">
      <selection activeCell="B18" sqref="B18"/>
    </sheetView>
  </sheetViews>
  <sheetFormatPr defaultColWidth="0" defaultRowHeight="0" customHeight="1" zeroHeight="1"/>
  <cols>
    <col min="1" max="1" width="4.44140625" customWidth="1"/>
    <col min="2" max="2" width="9.109375" customWidth="1"/>
    <col min="3" max="3" width="50.6640625" customWidth="1"/>
    <col min="4" max="4" width="11.109375" customWidth="1"/>
    <col min="5" max="5" width="9.109375" customWidth="1"/>
    <col min="6" max="6" width="10.109375" customWidth="1"/>
    <col min="7" max="7" width="9.109375" customWidth="1"/>
    <col min="8" max="8" width="5.109375" customWidth="1"/>
    <col min="9" max="9" width="7.33203125" customWidth="1"/>
    <col min="10" max="10" width="9.109375" customWidth="1"/>
    <col min="11" max="11" width="15.109375" customWidth="1"/>
    <col min="12" max="12" width="4.109375" customWidth="1"/>
  </cols>
  <sheetData>
    <row r="1" spans="1:12" ht="15" thickBot="1">
      <c r="A1" s="27"/>
      <c r="B1" s="27"/>
      <c r="C1" s="27"/>
      <c r="D1" s="27"/>
      <c r="E1" s="27"/>
      <c r="F1" s="27"/>
      <c r="G1" s="27"/>
      <c r="H1" s="27"/>
      <c r="I1" s="27"/>
      <c r="J1" s="27"/>
      <c r="K1" s="27"/>
      <c r="L1" s="27"/>
    </row>
    <row r="2" spans="1:12" ht="25.5" customHeight="1" thickBot="1">
      <c r="A2" s="314"/>
      <c r="B2" s="791" t="s">
        <v>326</v>
      </c>
      <c r="C2" s="864"/>
      <c r="D2" s="864"/>
      <c r="E2" s="864"/>
      <c r="F2" s="864"/>
      <c r="G2" s="864"/>
      <c r="H2" s="864"/>
      <c r="I2" s="864"/>
      <c r="J2" s="864"/>
      <c r="K2" s="865"/>
      <c r="L2" s="27"/>
    </row>
    <row r="3" spans="1:12" ht="9.9" customHeight="1" thickBot="1">
      <c r="A3" s="27"/>
      <c r="B3" s="27"/>
      <c r="C3" s="27"/>
      <c r="D3" s="27"/>
      <c r="E3" s="27"/>
      <c r="F3" s="27"/>
      <c r="G3" s="27"/>
      <c r="H3" s="27"/>
      <c r="I3" s="27"/>
      <c r="J3" s="27"/>
      <c r="K3" s="27"/>
      <c r="L3" s="27"/>
    </row>
    <row r="4" spans="1:12" ht="15" thickBot="1">
      <c r="A4" s="27"/>
      <c r="B4" s="866" t="s">
        <v>57</v>
      </c>
      <c r="C4" s="762"/>
      <c r="D4" s="762"/>
      <c r="E4" s="762"/>
      <c r="F4" s="762"/>
      <c r="G4" s="762"/>
      <c r="H4" s="762"/>
      <c r="I4" s="762"/>
      <c r="J4" s="762"/>
      <c r="K4" s="763"/>
      <c r="L4" s="27"/>
    </row>
    <row r="5" spans="1:12" ht="9.9" customHeight="1">
      <c r="A5" s="27"/>
      <c r="B5" s="27"/>
      <c r="C5" s="315"/>
      <c r="D5" s="27"/>
      <c r="E5" s="27"/>
      <c r="F5" s="27"/>
      <c r="G5" s="27"/>
      <c r="H5" s="27"/>
      <c r="I5" s="27"/>
      <c r="J5" s="27"/>
      <c r="K5" s="27"/>
      <c r="L5" s="27"/>
    </row>
    <row r="6" spans="1:12" ht="9.9" customHeight="1">
      <c r="A6" s="27"/>
      <c r="B6" s="867"/>
      <c r="C6" s="868"/>
      <c r="D6" s="868"/>
      <c r="E6" s="868"/>
      <c r="F6" s="868"/>
      <c r="G6" s="868"/>
      <c r="H6" s="868"/>
      <c r="I6" s="868"/>
      <c r="J6" s="868"/>
      <c r="K6" s="868"/>
      <c r="L6" s="27"/>
    </row>
    <row r="7" spans="1:12" ht="9.9" customHeight="1" thickBot="1">
      <c r="A7" s="27"/>
      <c r="B7" s="27"/>
      <c r="C7" s="27"/>
      <c r="D7" s="27"/>
      <c r="E7" s="27"/>
      <c r="F7" s="27"/>
      <c r="G7" s="27"/>
      <c r="H7" s="27"/>
      <c r="I7" s="27"/>
      <c r="J7" s="27"/>
      <c r="K7" s="27"/>
      <c r="L7" s="27"/>
    </row>
    <row r="8" spans="1:12" ht="15" thickBot="1">
      <c r="A8" s="27"/>
      <c r="B8" s="662" t="s">
        <v>60</v>
      </c>
      <c r="C8" s="774"/>
      <c r="D8" s="710">
        <f>Legend!E62</f>
        <v>0</v>
      </c>
      <c r="E8" s="773"/>
      <c r="F8" s="773"/>
      <c r="G8" s="773"/>
      <c r="H8" s="773"/>
      <c r="I8" s="773"/>
      <c r="J8" s="773"/>
      <c r="K8" s="774"/>
      <c r="L8" s="27"/>
    </row>
    <row r="9" spans="1:12" ht="15" thickBot="1">
      <c r="A9" s="27"/>
      <c r="B9" s="662" t="s">
        <v>61</v>
      </c>
      <c r="C9" s="774"/>
      <c r="D9" s="710">
        <f>Legend!E63</f>
        <v>0</v>
      </c>
      <c r="E9" s="773"/>
      <c r="F9" s="773"/>
      <c r="G9" s="773"/>
      <c r="H9" s="773"/>
      <c r="I9" s="773"/>
      <c r="J9" s="773"/>
      <c r="K9" s="774"/>
      <c r="L9" s="27"/>
    </row>
    <row r="10" spans="1:12" ht="15" thickBot="1">
      <c r="A10" s="27"/>
      <c r="B10" s="662" t="s">
        <v>73</v>
      </c>
      <c r="C10" s="774"/>
      <c r="D10" s="710">
        <f>Legend!E64</f>
        <v>0</v>
      </c>
      <c r="E10" s="773"/>
      <c r="F10" s="773"/>
      <c r="G10" s="773"/>
      <c r="H10" s="773"/>
      <c r="I10" s="773"/>
      <c r="J10" s="773"/>
      <c r="K10" s="774"/>
      <c r="L10" s="27"/>
    </row>
    <row r="11" spans="1:12" ht="15" thickBot="1">
      <c r="A11" s="27"/>
      <c r="B11" s="662" t="s">
        <v>74</v>
      </c>
      <c r="C11" s="774"/>
      <c r="D11" s="712">
        <f>Legend!E65</f>
        <v>0</v>
      </c>
      <c r="E11" s="773"/>
      <c r="F11" s="773"/>
      <c r="G11" s="773"/>
      <c r="H11" s="773"/>
      <c r="I11" s="773"/>
      <c r="J11" s="773"/>
      <c r="K11" s="774"/>
      <c r="L11" s="27"/>
    </row>
    <row r="12" spans="1:12" ht="15" thickBot="1">
      <c r="A12" s="27"/>
      <c r="B12" s="662" t="s">
        <v>72</v>
      </c>
      <c r="C12" s="773"/>
      <c r="D12" s="710">
        <f>Legend!E66</f>
        <v>0</v>
      </c>
      <c r="E12" s="773"/>
      <c r="F12" s="773"/>
      <c r="G12" s="773"/>
      <c r="H12" s="773"/>
      <c r="I12" s="773"/>
      <c r="J12" s="773"/>
      <c r="K12" s="774"/>
      <c r="L12" s="27"/>
    </row>
    <row r="13" spans="1:12" ht="9.9" customHeight="1">
      <c r="A13" s="27"/>
      <c r="B13" s="27"/>
      <c r="C13" s="27"/>
      <c r="D13" s="27"/>
      <c r="E13" s="27"/>
      <c r="F13" s="27"/>
      <c r="G13" s="27"/>
      <c r="H13" s="27"/>
      <c r="I13" s="27"/>
      <c r="J13" s="27"/>
      <c r="K13" s="27"/>
      <c r="L13" s="27"/>
    </row>
    <row r="14" spans="1:12" ht="9.9" customHeight="1">
      <c r="A14" s="27"/>
      <c r="B14" s="867"/>
      <c r="C14" s="868"/>
      <c r="D14" s="868"/>
      <c r="E14" s="868"/>
      <c r="F14" s="868"/>
      <c r="G14" s="868"/>
      <c r="H14" s="868"/>
      <c r="I14" s="868"/>
      <c r="J14" s="868"/>
      <c r="K14" s="868"/>
      <c r="L14" s="27"/>
    </row>
    <row r="15" spans="1:12" ht="9.9" customHeight="1">
      <c r="A15" s="27"/>
      <c r="B15" s="27"/>
      <c r="C15" s="27"/>
      <c r="D15" s="27"/>
      <c r="E15" s="27"/>
      <c r="F15" s="27"/>
      <c r="G15" s="27"/>
      <c r="H15" s="27"/>
      <c r="I15" s="27"/>
      <c r="J15" s="27"/>
      <c r="K15" s="27"/>
      <c r="L15" s="27"/>
    </row>
    <row r="16" spans="1:12" ht="23.25" customHeight="1" thickBot="1">
      <c r="A16" s="27"/>
      <c r="B16" s="879" t="s">
        <v>366</v>
      </c>
      <c r="C16" s="880"/>
      <c r="D16" s="876" t="s">
        <v>373</v>
      </c>
      <c r="E16" s="877"/>
      <c r="F16" s="877"/>
      <c r="G16" s="877"/>
      <c r="H16" s="877"/>
      <c r="I16" s="877"/>
      <c r="J16" s="877"/>
      <c r="K16" s="878"/>
      <c r="L16" s="27"/>
    </row>
    <row r="17" spans="1:12" ht="15" thickBot="1">
      <c r="A17" s="27"/>
      <c r="B17" s="869" t="str">
        <f>'PPQ Evaluation'!B31:D31</f>
        <v>{Insert Name of Reference}</v>
      </c>
      <c r="C17" s="870"/>
      <c r="D17" s="339">
        <v>100</v>
      </c>
      <c r="E17" s="339">
        <v>79</v>
      </c>
      <c r="F17" s="339">
        <v>59</v>
      </c>
      <c r="G17" s="339">
        <v>39</v>
      </c>
      <c r="H17" s="871">
        <v>10</v>
      </c>
      <c r="I17" s="871"/>
      <c r="J17" s="339">
        <v>50</v>
      </c>
      <c r="K17" s="317" t="str">
        <f>IF(SUM(D44:J44)=0,"",AVERAGE(K19:K41))</f>
        <v/>
      </c>
      <c r="L17" s="27"/>
    </row>
    <row r="18" spans="1:12" ht="15" thickBot="1">
      <c r="A18" s="27"/>
      <c r="B18" s="318" t="s">
        <v>335</v>
      </c>
      <c r="C18" s="319" t="s">
        <v>336</v>
      </c>
      <c r="D18" s="320" t="s">
        <v>368</v>
      </c>
      <c r="E18" s="321" t="s">
        <v>337</v>
      </c>
      <c r="F18" s="322" t="s">
        <v>338</v>
      </c>
      <c r="G18" s="323" t="s">
        <v>339</v>
      </c>
      <c r="H18" s="872" t="s">
        <v>340</v>
      </c>
      <c r="I18" s="873"/>
      <c r="J18" s="324" t="s">
        <v>341</v>
      </c>
      <c r="K18" s="325" t="s">
        <v>28</v>
      </c>
      <c r="L18" s="27"/>
    </row>
    <row r="19" spans="1:12" ht="41.25" customHeight="1" thickBot="1">
      <c r="A19" s="27"/>
      <c r="B19" s="326">
        <v>1</v>
      </c>
      <c r="C19" s="327" t="s">
        <v>342</v>
      </c>
      <c r="D19" s="352" t="s">
        <v>368</v>
      </c>
      <c r="E19" s="352" t="s">
        <v>337</v>
      </c>
      <c r="F19" s="352" t="s">
        <v>338</v>
      </c>
      <c r="G19" s="352" t="s">
        <v>339</v>
      </c>
      <c r="H19" s="874" t="s">
        <v>340</v>
      </c>
      <c r="I19" s="875"/>
      <c r="J19" s="352" t="s">
        <v>341</v>
      </c>
      <c r="K19" s="350" t="str">
        <f>IF(COUNTIF(D19:J19,"X")=0,"",IF(D19="X",100,IF(E19="X",79,IF(F19="X",59,IF(G19="X",39,IF(H19="X",10,50))))))</f>
        <v/>
      </c>
      <c r="L19" s="27"/>
    </row>
    <row r="20" spans="1:12" ht="31.5" customHeight="1" thickBot="1">
      <c r="A20" s="27"/>
      <c r="B20" s="326">
        <v>2</v>
      </c>
      <c r="C20" s="327" t="s">
        <v>343</v>
      </c>
      <c r="D20" s="352" t="s">
        <v>368</v>
      </c>
      <c r="E20" s="352" t="s">
        <v>337</v>
      </c>
      <c r="F20" s="352" t="s">
        <v>338</v>
      </c>
      <c r="G20" s="352" t="s">
        <v>339</v>
      </c>
      <c r="H20" s="874" t="s">
        <v>340</v>
      </c>
      <c r="I20" s="875"/>
      <c r="J20" s="352" t="s">
        <v>341</v>
      </c>
      <c r="K20" s="351" t="str">
        <f t="shared" ref="K20:K38" si="0">IF(COUNTIF(D20:J20,"X")=0,"",IF(D20="X",100,IF(E20="X",79,IF(F20="X",59,IF(G20="X",39,IF(H20="X",10,50))))))</f>
        <v/>
      </c>
      <c r="L20" s="27"/>
    </row>
    <row r="21" spans="1:12" ht="29.25" customHeight="1" thickBot="1">
      <c r="A21" s="27"/>
      <c r="B21" s="326">
        <v>3</v>
      </c>
      <c r="C21" s="327" t="s">
        <v>344</v>
      </c>
      <c r="D21" s="352" t="s">
        <v>368</v>
      </c>
      <c r="E21" s="352" t="s">
        <v>337</v>
      </c>
      <c r="F21" s="352" t="s">
        <v>338</v>
      </c>
      <c r="G21" s="352" t="s">
        <v>339</v>
      </c>
      <c r="H21" s="874" t="s">
        <v>340</v>
      </c>
      <c r="I21" s="875"/>
      <c r="J21" s="352" t="s">
        <v>341</v>
      </c>
      <c r="K21" s="351" t="str">
        <f t="shared" si="0"/>
        <v/>
      </c>
      <c r="L21" s="27"/>
    </row>
    <row r="22" spans="1:12" ht="24.9" customHeight="1" thickBot="1">
      <c r="A22" s="27"/>
      <c r="B22" s="326">
        <v>4</v>
      </c>
      <c r="C22" s="327" t="s">
        <v>345</v>
      </c>
      <c r="D22" s="352" t="s">
        <v>368</v>
      </c>
      <c r="E22" s="352" t="s">
        <v>337</v>
      </c>
      <c r="F22" s="352" t="s">
        <v>338</v>
      </c>
      <c r="G22" s="352" t="s">
        <v>339</v>
      </c>
      <c r="H22" s="874" t="s">
        <v>340</v>
      </c>
      <c r="I22" s="875"/>
      <c r="J22" s="352" t="s">
        <v>341</v>
      </c>
      <c r="K22" s="351" t="str">
        <f t="shared" si="0"/>
        <v/>
      </c>
      <c r="L22" s="27"/>
    </row>
    <row r="23" spans="1:12" ht="24.9" customHeight="1" thickBot="1">
      <c r="A23" s="27"/>
      <c r="B23" s="326">
        <v>5</v>
      </c>
      <c r="C23" s="327" t="s">
        <v>346</v>
      </c>
      <c r="D23" s="352" t="s">
        <v>368</v>
      </c>
      <c r="E23" s="352" t="s">
        <v>337</v>
      </c>
      <c r="F23" s="352" t="s">
        <v>338</v>
      </c>
      <c r="G23" s="352" t="s">
        <v>339</v>
      </c>
      <c r="H23" s="874" t="s">
        <v>340</v>
      </c>
      <c r="I23" s="875"/>
      <c r="J23" s="352" t="s">
        <v>341</v>
      </c>
      <c r="K23" s="351" t="str">
        <f t="shared" si="0"/>
        <v/>
      </c>
      <c r="L23" s="27"/>
    </row>
    <row r="24" spans="1:12" ht="31.5" customHeight="1" thickBot="1">
      <c r="A24" s="27"/>
      <c r="B24" s="326">
        <v>6</v>
      </c>
      <c r="C24" s="327" t="s">
        <v>347</v>
      </c>
      <c r="D24" s="352" t="s">
        <v>368</v>
      </c>
      <c r="E24" s="352" t="s">
        <v>337</v>
      </c>
      <c r="F24" s="352" t="s">
        <v>338</v>
      </c>
      <c r="G24" s="352" t="s">
        <v>339</v>
      </c>
      <c r="H24" s="874" t="s">
        <v>340</v>
      </c>
      <c r="I24" s="875"/>
      <c r="J24" s="352" t="s">
        <v>341</v>
      </c>
      <c r="K24" s="351" t="str">
        <f t="shared" si="0"/>
        <v/>
      </c>
      <c r="L24" s="27"/>
    </row>
    <row r="25" spans="1:12" ht="30.75" customHeight="1" thickBot="1">
      <c r="A25" s="27"/>
      <c r="B25" s="326">
        <v>7</v>
      </c>
      <c r="C25" s="327" t="s">
        <v>348</v>
      </c>
      <c r="D25" s="352" t="s">
        <v>368</v>
      </c>
      <c r="E25" s="352" t="s">
        <v>337</v>
      </c>
      <c r="F25" s="352" t="s">
        <v>338</v>
      </c>
      <c r="G25" s="352" t="s">
        <v>339</v>
      </c>
      <c r="H25" s="874" t="s">
        <v>340</v>
      </c>
      <c r="I25" s="875"/>
      <c r="J25" s="352" t="s">
        <v>341</v>
      </c>
      <c r="K25" s="351" t="str">
        <f t="shared" si="0"/>
        <v/>
      </c>
      <c r="L25" s="27"/>
    </row>
    <row r="26" spans="1:12" ht="24.9" customHeight="1" thickBot="1">
      <c r="A26" s="27"/>
      <c r="B26" s="326">
        <v>8</v>
      </c>
      <c r="C26" s="327" t="s">
        <v>349</v>
      </c>
      <c r="D26" s="352" t="s">
        <v>368</v>
      </c>
      <c r="E26" s="352" t="s">
        <v>337</v>
      </c>
      <c r="F26" s="352" t="s">
        <v>338</v>
      </c>
      <c r="G26" s="352" t="s">
        <v>339</v>
      </c>
      <c r="H26" s="874" t="s">
        <v>340</v>
      </c>
      <c r="I26" s="875"/>
      <c r="J26" s="352" t="s">
        <v>341</v>
      </c>
      <c r="K26" s="351" t="str">
        <f t="shared" si="0"/>
        <v/>
      </c>
      <c r="L26" s="27"/>
    </row>
    <row r="27" spans="1:12" ht="24.9" customHeight="1" thickBot="1">
      <c r="A27" s="27"/>
      <c r="B27" s="326">
        <v>9</v>
      </c>
      <c r="C27" s="327" t="s">
        <v>350</v>
      </c>
      <c r="D27" s="352" t="s">
        <v>368</v>
      </c>
      <c r="E27" s="352" t="s">
        <v>337</v>
      </c>
      <c r="F27" s="352" t="s">
        <v>338</v>
      </c>
      <c r="G27" s="352" t="s">
        <v>339</v>
      </c>
      <c r="H27" s="874" t="s">
        <v>340</v>
      </c>
      <c r="I27" s="875"/>
      <c r="J27" s="352" t="s">
        <v>341</v>
      </c>
      <c r="K27" s="351" t="str">
        <f t="shared" si="0"/>
        <v/>
      </c>
      <c r="L27" s="27"/>
    </row>
    <row r="28" spans="1:12" ht="24.9" customHeight="1" thickBot="1">
      <c r="A28" s="27"/>
      <c r="B28" s="326">
        <v>10</v>
      </c>
      <c r="C28" s="327" t="s">
        <v>351</v>
      </c>
      <c r="D28" s="352" t="s">
        <v>368</v>
      </c>
      <c r="E28" s="352" t="s">
        <v>337</v>
      </c>
      <c r="F28" s="352" t="s">
        <v>338</v>
      </c>
      <c r="G28" s="352" t="s">
        <v>339</v>
      </c>
      <c r="H28" s="874" t="s">
        <v>340</v>
      </c>
      <c r="I28" s="875"/>
      <c r="J28" s="352" t="s">
        <v>341</v>
      </c>
      <c r="K28" s="351" t="str">
        <f t="shared" si="0"/>
        <v/>
      </c>
      <c r="L28" s="27"/>
    </row>
    <row r="29" spans="1:12" ht="24.9" customHeight="1" thickBot="1">
      <c r="A29" s="27"/>
      <c r="B29" s="326">
        <v>11</v>
      </c>
      <c r="C29" s="327" t="s">
        <v>352</v>
      </c>
      <c r="D29" s="352" t="s">
        <v>368</v>
      </c>
      <c r="E29" s="352" t="s">
        <v>337</v>
      </c>
      <c r="F29" s="352" t="s">
        <v>338</v>
      </c>
      <c r="G29" s="352" t="s">
        <v>339</v>
      </c>
      <c r="H29" s="874" t="s">
        <v>340</v>
      </c>
      <c r="I29" s="875"/>
      <c r="J29" s="352" t="s">
        <v>341</v>
      </c>
      <c r="K29" s="351" t="str">
        <f t="shared" si="0"/>
        <v/>
      </c>
      <c r="L29" s="27"/>
    </row>
    <row r="30" spans="1:12" ht="24.9" customHeight="1" thickBot="1">
      <c r="A30" s="27"/>
      <c r="B30" s="326">
        <v>12</v>
      </c>
      <c r="C30" s="327" t="s">
        <v>353</v>
      </c>
      <c r="D30" s="352" t="s">
        <v>368</v>
      </c>
      <c r="E30" s="352" t="s">
        <v>337</v>
      </c>
      <c r="F30" s="352" t="s">
        <v>338</v>
      </c>
      <c r="G30" s="352" t="s">
        <v>339</v>
      </c>
      <c r="H30" s="874" t="s">
        <v>340</v>
      </c>
      <c r="I30" s="875"/>
      <c r="J30" s="352" t="s">
        <v>341</v>
      </c>
      <c r="K30" s="351" t="str">
        <f t="shared" si="0"/>
        <v/>
      </c>
      <c r="L30" s="27"/>
    </row>
    <row r="31" spans="1:12" ht="24.9" customHeight="1" thickBot="1">
      <c r="A31" s="27"/>
      <c r="B31" s="326">
        <v>13</v>
      </c>
      <c r="C31" s="327" t="s">
        <v>354</v>
      </c>
      <c r="D31" s="352" t="s">
        <v>368</v>
      </c>
      <c r="E31" s="352" t="s">
        <v>337</v>
      </c>
      <c r="F31" s="352" t="s">
        <v>338</v>
      </c>
      <c r="G31" s="352" t="s">
        <v>339</v>
      </c>
      <c r="H31" s="874" t="s">
        <v>340</v>
      </c>
      <c r="I31" s="875"/>
      <c r="J31" s="352" t="s">
        <v>341</v>
      </c>
      <c r="K31" s="351" t="str">
        <f t="shared" si="0"/>
        <v/>
      </c>
      <c r="L31" s="27"/>
    </row>
    <row r="32" spans="1:12" ht="24.9" customHeight="1" thickBot="1">
      <c r="A32" s="27"/>
      <c r="B32" s="326">
        <v>14</v>
      </c>
      <c r="C32" s="327" t="s">
        <v>355</v>
      </c>
      <c r="D32" s="352" t="s">
        <v>368</v>
      </c>
      <c r="E32" s="352" t="s">
        <v>337</v>
      </c>
      <c r="F32" s="352" t="s">
        <v>338</v>
      </c>
      <c r="G32" s="352" t="s">
        <v>339</v>
      </c>
      <c r="H32" s="874" t="s">
        <v>340</v>
      </c>
      <c r="I32" s="875"/>
      <c r="J32" s="352" t="s">
        <v>341</v>
      </c>
      <c r="K32" s="351" t="str">
        <f t="shared" si="0"/>
        <v/>
      </c>
      <c r="L32" s="27"/>
    </row>
    <row r="33" spans="1:12" ht="24.9" customHeight="1" thickBot="1">
      <c r="A33" s="27"/>
      <c r="B33" s="326">
        <v>15</v>
      </c>
      <c r="C33" s="327" t="s">
        <v>356</v>
      </c>
      <c r="D33" s="352" t="s">
        <v>368</v>
      </c>
      <c r="E33" s="352" t="s">
        <v>337</v>
      </c>
      <c r="F33" s="352" t="s">
        <v>338</v>
      </c>
      <c r="G33" s="352" t="s">
        <v>339</v>
      </c>
      <c r="H33" s="874" t="s">
        <v>340</v>
      </c>
      <c r="I33" s="875"/>
      <c r="J33" s="352" t="s">
        <v>341</v>
      </c>
      <c r="K33" s="351" t="str">
        <f t="shared" si="0"/>
        <v/>
      </c>
      <c r="L33" s="27"/>
    </row>
    <row r="34" spans="1:12" ht="24.9" customHeight="1" thickBot="1">
      <c r="A34" s="27"/>
      <c r="B34" s="326">
        <v>16</v>
      </c>
      <c r="C34" s="327" t="s">
        <v>357</v>
      </c>
      <c r="D34" s="352" t="s">
        <v>368</v>
      </c>
      <c r="E34" s="352" t="s">
        <v>337</v>
      </c>
      <c r="F34" s="352" t="s">
        <v>338</v>
      </c>
      <c r="G34" s="352" t="s">
        <v>339</v>
      </c>
      <c r="H34" s="874" t="s">
        <v>340</v>
      </c>
      <c r="I34" s="875"/>
      <c r="J34" s="352" t="s">
        <v>341</v>
      </c>
      <c r="K34" s="351" t="str">
        <f t="shared" si="0"/>
        <v/>
      </c>
      <c r="L34" s="27"/>
    </row>
    <row r="35" spans="1:12" ht="27" customHeight="1" thickBot="1">
      <c r="A35" s="27"/>
      <c r="B35" s="326">
        <v>17</v>
      </c>
      <c r="C35" s="327" t="s">
        <v>358</v>
      </c>
      <c r="D35" s="352" t="s">
        <v>368</v>
      </c>
      <c r="E35" s="352" t="s">
        <v>337</v>
      </c>
      <c r="F35" s="352" t="s">
        <v>338</v>
      </c>
      <c r="G35" s="352" t="s">
        <v>339</v>
      </c>
      <c r="H35" s="874" t="s">
        <v>340</v>
      </c>
      <c r="I35" s="875"/>
      <c r="J35" s="352" t="s">
        <v>341</v>
      </c>
      <c r="K35" s="351" t="str">
        <f t="shared" si="0"/>
        <v/>
      </c>
      <c r="L35" s="27"/>
    </row>
    <row r="36" spans="1:12" ht="24.9" customHeight="1" thickBot="1">
      <c r="A36" s="27"/>
      <c r="B36" s="326">
        <v>18</v>
      </c>
      <c r="C36" s="327" t="s">
        <v>359</v>
      </c>
      <c r="D36" s="352" t="s">
        <v>368</v>
      </c>
      <c r="E36" s="352" t="s">
        <v>337</v>
      </c>
      <c r="F36" s="352" t="s">
        <v>338</v>
      </c>
      <c r="G36" s="352" t="s">
        <v>339</v>
      </c>
      <c r="H36" s="874" t="s">
        <v>340</v>
      </c>
      <c r="I36" s="875"/>
      <c r="J36" s="352" t="s">
        <v>341</v>
      </c>
      <c r="K36" s="351" t="str">
        <f t="shared" si="0"/>
        <v/>
      </c>
      <c r="L36" s="27"/>
    </row>
    <row r="37" spans="1:12" ht="28.5" customHeight="1" thickBot="1">
      <c r="A37" s="27"/>
      <c r="B37" s="326">
        <v>19</v>
      </c>
      <c r="C37" s="327" t="s">
        <v>360</v>
      </c>
      <c r="D37" s="352" t="s">
        <v>368</v>
      </c>
      <c r="E37" s="352" t="s">
        <v>337</v>
      </c>
      <c r="F37" s="352" t="s">
        <v>338</v>
      </c>
      <c r="G37" s="352" t="s">
        <v>339</v>
      </c>
      <c r="H37" s="874" t="s">
        <v>340</v>
      </c>
      <c r="I37" s="875"/>
      <c r="J37" s="352" t="s">
        <v>341</v>
      </c>
      <c r="K37" s="351" t="str">
        <f t="shared" si="0"/>
        <v/>
      </c>
      <c r="L37" s="27"/>
    </row>
    <row r="38" spans="1:12" ht="24.9" customHeight="1" thickBot="1">
      <c r="A38" s="27"/>
      <c r="B38" s="326">
        <v>20</v>
      </c>
      <c r="C38" s="327" t="s">
        <v>372</v>
      </c>
      <c r="D38" s="352" t="s">
        <v>368</v>
      </c>
      <c r="E38" s="352" t="s">
        <v>337</v>
      </c>
      <c r="F38" s="352" t="s">
        <v>338</v>
      </c>
      <c r="G38" s="352" t="s">
        <v>339</v>
      </c>
      <c r="H38" s="874" t="s">
        <v>340</v>
      </c>
      <c r="I38" s="875"/>
      <c r="J38" s="352" t="s">
        <v>341</v>
      </c>
      <c r="K38" s="351" t="str">
        <f t="shared" si="0"/>
        <v/>
      </c>
      <c r="L38" s="27"/>
    </row>
    <row r="39" spans="1:12" ht="24.9" customHeight="1" thickBot="1">
      <c r="A39" s="27"/>
      <c r="B39" s="326">
        <v>21</v>
      </c>
      <c r="C39" s="327" t="s">
        <v>361</v>
      </c>
      <c r="D39" s="352" t="s">
        <v>368</v>
      </c>
      <c r="E39" s="352" t="s">
        <v>337</v>
      </c>
      <c r="F39" s="352" t="s">
        <v>338</v>
      </c>
      <c r="G39" s="352" t="s">
        <v>339</v>
      </c>
      <c r="H39" s="874" t="s">
        <v>340</v>
      </c>
      <c r="I39" s="875"/>
      <c r="J39" s="352" t="s">
        <v>341</v>
      </c>
      <c r="K39" s="351" t="str">
        <f>IF(COUNTIF(D39:J39,"X")=0,"",IF(D39="X",100,IF(E39="X",79,IF(F39="X",59,IF(G39="X",39,IF(H39="X",10,50))))))</f>
        <v/>
      </c>
      <c r="L39" s="27"/>
    </row>
    <row r="40" spans="1:12" ht="29.25" customHeight="1" thickBot="1">
      <c r="A40" s="27"/>
      <c r="B40" s="326">
        <v>22</v>
      </c>
      <c r="C40" s="883" t="s">
        <v>362</v>
      </c>
      <c r="D40" s="884"/>
      <c r="E40" s="884"/>
      <c r="F40" s="885"/>
      <c r="G40" s="881" t="s">
        <v>363</v>
      </c>
      <c r="H40" s="882"/>
      <c r="I40" s="881" t="s">
        <v>364</v>
      </c>
      <c r="J40" s="882"/>
      <c r="K40" s="351" t="str">
        <f>IF(COUNTIF(G40:J40,"X")=0,"",IF(G40="X",50,100))</f>
        <v/>
      </c>
      <c r="L40" s="27"/>
    </row>
    <row r="41" spans="1:12" ht="24.9" customHeight="1" thickBot="1">
      <c r="A41" s="27"/>
      <c r="B41" s="326">
        <v>23</v>
      </c>
      <c r="C41" s="883" t="s">
        <v>365</v>
      </c>
      <c r="D41" s="884"/>
      <c r="E41" s="884"/>
      <c r="F41" s="885"/>
      <c r="G41" s="881" t="s">
        <v>363</v>
      </c>
      <c r="H41" s="882"/>
      <c r="I41" s="881" t="s">
        <v>364</v>
      </c>
      <c r="J41" s="882"/>
      <c r="K41" s="351" t="str">
        <f>IF(COUNTIF(G41:J41,"X")=0,"",IF(G41="X",50,100))</f>
        <v/>
      </c>
      <c r="L41" s="27"/>
    </row>
    <row r="42" spans="1:12" ht="15" thickBot="1">
      <c r="A42" s="27"/>
      <c r="B42" s="27"/>
      <c r="C42" s="27"/>
      <c r="D42" s="27"/>
      <c r="E42" s="27"/>
      <c r="F42" s="27"/>
      <c r="G42" s="27"/>
      <c r="H42" s="27"/>
      <c r="I42" s="27"/>
      <c r="J42" s="27"/>
      <c r="K42" s="27"/>
      <c r="L42" s="27"/>
    </row>
    <row r="43" spans="1:12" ht="15" thickBot="1">
      <c r="A43" s="27"/>
      <c r="B43" s="27"/>
      <c r="C43" s="886" t="s">
        <v>369</v>
      </c>
      <c r="D43" s="328" t="s">
        <v>166</v>
      </c>
      <c r="E43" s="329" t="s">
        <v>9</v>
      </c>
      <c r="F43" s="330" t="s">
        <v>11</v>
      </c>
      <c r="G43" s="331" t="s">
        <v>15</v>
      </c>
      <c r="H43" s="890" t="s">
        <v>16</v>
      </c>
      <c r="I43" s="891"/>
      <c r="J43" s="332" t="s">
        <v>13</v>
      </c>
      <c r="K43" s="27"/>
      <c r="L43" s="27"/>
    </row>
    <row r="44" spans="1:12" ht="15" thickBot="1">
      <c r="A44" s="27"/>
      <c r="B44" s="27"/>
      <c r="C44" s="887"/>
      <c r="D44" s="333">
        <f>COUNTIF(D19:D39,"X")</f>
        <v>0</v>
      </c>
      <c r="E44" s="333">
        <f>COUNTIF(E19:E39,"X")</f>
        <v>0</v>
      </c>
      <c r="F44" s="333">
        <f>COUNTIF(F19:F39,"X")</f>
        <v>0</v>
      </c>
      <c r="G44" s="333">
        <f>COUNTIF(G19:G39,"X")</f>
        <v>0</v>
      </c>
      <c r="H44" s="892">
        <f>COUNTIF(H19:I39,"X")</f>
        <v>0</v>
      </c>
      <c r="I44" s="893"/>
      <c r="J44" s="333">
        <f>COUNTIF(J19:J39,"X")</f>
        <v>0</v>
      </c>
      <c r="K44" s="27"/>
      <c r="L44" s="27"/>
    </row>
    <row r="45" spans="1:12" ht="15" thickBot="1">
      <c r="A45" s="27"/>
      <c r="B45" s="27"/>
      <c r="C45" s="27"/>
      <c r="D45" s="27"/>
      <c r="E45" s="27"/>
      <c r="F45" s="27"/>
      <c r="G45" s="27"/>
      <c r="H45" s="27"/>
      <c r="I45" s="27"/>
      <c r="J45" s="27"/>
      <c r="K45" s="27"/>
      <c r="L45" s="27"/>
    </row>
    <row r="46" spans="1:12" ht="31.5" customHeight="1" thickTop="1" thickBot="1">
      <c r="A46" s="27"/>
      <c r="B46" s="894" t="s">
        <v>370</v>
      </c>
      <c r="C46" s="846"/>
      <c r="D46" s="846"/>
      <c r="E46" s="846"/>
      <c r="F46" s="846"/>
      <c r="G46" s="846"/>
      <c r="H46" s="847"/>
      <c r="I46" s="847"/>
      <c r="J46" s="848"/>
      <c r="K46" s="27"/>
      <c r="L46" s="27"/>
    </row>
    <row r="47" spans="1:12" ht="15.6" thickTop="1" thickBot="1">
      <c r="A47" s="27"/>
      <c r="B47" s="888" t="s">
        <v>377</v>
      </c>
      <c r="C47" s="889"/>
      <c r="D47" s="334"/>
      <c r="E47" s="335"/>
      <c r="F47" s="335"/>
      <c r="G47" s="336"/>
      <c r="H47" s="27"/>
      <c r="I47" s="27"/>
      <c r="J47" s="27"/>
      <c r="K47" s="27"/>
      <c r="L47" s="27"/>
    </row>
    <row r="48" spans="1:12" ht="15" thickTop="1">
      <c r="A48" s="27"/>
      <c r="B48" s="895" t="s">
        <v>6</v>
      </c>
      <c r="C48" s="896"/>
      <c r="D48" s="361" t="s">
        <v>7</v>
      </c>
      <c r="E48" s="362" t="s">
        <v>6</v>
      </c>
      <c r="F48" s="337" t="s">
        <v>7</v>
      </c>
      <c r="G48" s="338"/>
      <c r="H48" s="27"/>
      <c r="I48" s="27"/>
      <c r="J48" s="27"/>
      <c r="K48" s="27"/>
      <c r="L48" s="27"/>
    </row>
    <row r="49" spans="1:12" ht="14.4">
      <c r="A49" s="27"/>
      <c r="B49" s="851" t="s">
        <v>166</v>
      </c>
      <c r="C49" s="852"/>
      <c r="D49" s="363">
        <v>100</v>
      </c>
      <c r="E49" s="359" t="s">
        <v>8</v>
      </c>
      <c r="F49" s="364">
        <v>50</v>
      </c>
      <c r="G49" s="27"/>
      <c r="H49" s="27"/>
      <c r="I49" s="27"/>
      <c r="J49" s="27"/>
      <c r="K49" s="27"/>
      <c r="L49" s="27"/>
    </row>
    <row r="50" spans="1:12" ht="14.4">
      <c r="A50" s="27"/>
      <c r="B50" s="858" t="s">
        <v>9</v>
      </c>
      <c r="C50" s="859"/>
      <c r="D50" s="363">
        <v>79</v>
      </c>
      <c r="E50" s="359" t="s">
        <v>10</v>
      </c>
      <c r="F50" s="364">
        <v>100</v>
      </c>
      <c r="G50" s="27"/>
      <c r="H50" s="27"/>
      <c r="I50" s="27"/>
      <c r="J50" s="27"/>
      <c r="K50" s="27"/>
      <c r="L50" s="27"/>
    </row>
    <row r="51" spans="1:12" ht="14.4">
      <c r="A51" s="27"/>
      <c r="B51" s="860" t="s">
        <v>11</v>
      </c>
      <c r="C51" s="861"/>
      <c r="D51" s="363">
        <v>59</v>
      </c>
      <c r="E51" s="359" t="s">
        <v>12</v>
      </c>
      <c r="F51" s="364">
        <v>100</v>
      </c>
      <c r="G51" s="27"/>
      <c r="H51" s="27"/>
      <c r="I51" s="27"/>
      <c r="J51" s="27"/>
      <c r="K51" s="27"/>
      <c r="L51" s="27"/>
    </row>
    <row r="52" spans="1:12" ht="15" thickBot="1">
      <c r="A52" s="27"/>
      <c r="B52" s="836" t="s">
        <v>13</v>
      </c>
      <c r="C52" s="837"/>
      <c r="D52" s="363">
        <v>50</v>
      </c>
      <c r="E52" s="360" t="s">
        <v>14</v>
      </c>
      <c r="F52" s="366">
        <v>0</v>
      </c>
      <c r="G52" s="27"/>
      <c r="H52" s="27"/>
      <c r="I52" s="27"/>
      <c r="J52" s="27"/>
      <c r="K52" s="27"/>
      <c r="L52" s="27"/>
    </row>
    <row r="53" spans="1:12" ht="15" thickTop="1">
      <c r="A53" s="27"/>
      <c r="B53" s="838" t="s">
        <v>15</v>
      </c>
      <c r="C53" s="839"/>
      <c r="D53" s="364">
        <v>39</v>
      </c>
      <c r="E53" s="27"/>
      <c r="F53" s="27"/>
      <c r="G53" s="27"/>
      <c r="H53" s="27"/>
      <c r="I53" s="27"/>
      <c r="J53" s="27"/>
      <c r="K53" s="27"/>
      <c r="L53" s="27"/>
    </row>
    <row r="54" spans="1:12" ht="15" thickBot="1">
      <c r="A54" s="27"/>
      <c r="B54" s="840" t="s">
        <v>16</v>
      </c>
      <c r="C54" s="841"/>
      <c r="D54" s="365">
        <v>10</v>
      </c>
      <c r="E54" s="27"/>
      <c r="F54" s="27"/>
      <c r="G54" s="27"/>
      <c r="H54" s="27"/>
      <c r="I54" s="27"/>
      <c r="J54" s="27"/>
      <c r="K54" s="27"/>
      <c r="L54" s="27"/>
    </row>
    <row r="55" spans="1:12" ht="15" thickTop="1">
      <c r="A55" s="27"/>
      <c r="B55" s="27"/>
      <c r="C55" s="27"/>
      <c r="D55" s="27"/>
      <c r="E55" s="27"/>
      <c r="F55" s="27"/>
      <c r="G55" s="27"/>
      <c r="H55" s="27"/>
      <c r="I55" s="27"/>
      <c r="J55" s="27"/>
      <c r="K55" s="27"/>
      <c r="L55" s="27"/>
    </row>
    <row r="56" spans="1:12" ht="14.4" hidden="1">
      <c r="A56" s="27"/>
      <c r="B56" s="27"/>
      <c r="C56" s="27"/>
      <c r="D56" s="27"/>
      <c r="E56" s="27"/>
      <c r="F56" s="27"/>
      <c r="G56" s="27"/>
      <c r="H56" s="27"/>
      <c r="I56" s="27"/>
      <c r="J56" s="27"/>
      <c r="K56" s="27"/>
      <c r="L56" s="27"/>
    </row>
  </sheetData>
  <sheetProtection password="D5C1" sheet="1"/>
  <protectedRanges>
    <protectedRange sqref="D8 G9:J11" name="Position_6"/>
    <protectedRange password="CC9C" sqref="D12" name="Range3_6"/>
  </protectedRanges>
  <mergeCells count="58">
    <mergeCell ref="B52:C52"/>
    <mergeCell ref="B53:C53"/>
    <mergeCell ref="B54:C54"/>
    <mergeCell ref="B46:J46"/>
    <mergeCell ref="B47:C47"/>
    <mergeCell ref="B48:C48"/>
    <mergeCell ref="B49:C49"/>
    <mergeCell ref="B50:C50"/>
    <mergeCell ref="B51:C51"/>
    <mergeCell ref="C41:F41"/>
    <mergeCell ref="G41:H41"/>
    <mergeCell ref="I41:J41"/>
    <mergeCell ref="C43:C44"/>
    <mergeCell ref="H43:I43"/>
    <mergeCell ref="H44:I44"/>
    <mergeCell ref="H37:I37"/>
    <mergeCell ref="H38:I38"/>
    <mergeCell ref="H39:I39"/>
    <mergeCell ref="C40:F40"/>
    <mergeCell ref="G40:H40"/>
    <mergeCell ref="I40:J40"/>
    <mergeCell ref="H31:I31"/>
    <mergeCell ref="H32:I32"/>
    <mergeCell ref="H33:I33"/>
    <mergeCell ref="H34:I34"/>
    <mergeCell ref="H35:I35"/>
    <mergeCell ref="H36:I36"/>
    <mergeCell ref="H25:I25"/>
    <mergeCell ref="H26:I26"/>
    <mergeCell ref="H27:I27"/>
    <mergeCell ref="H28:I28"/>
    <mergeCell ref="H29:I29"/>
    <mergeCell ref="H30:I30"/>
    <mergeCell ref="H19:I19"/>
    <mergeCell ref="H20:I20"/>
    <mergeCell ref="H21:I21"/>
    <mergeCell ref="H22:I22"/>
    <mergeCell ref="H23:I23"/>
    <mergeCell ref="H24:I24"/>
    <mergeCell ref="B14:K14"/>
    <mergeCell ref="B16:C16"/>
    <mergeCell ref="D16:K16"/>
    <mergeCell ref="B17:C17"/>
    <mergeCell ref="H17:I17"/>
    <mergeCell ref="H18:I18"/>
    <mergeCell ref="B10:C10"/>
    <mergeCell ref="D10:K10"/>
    <mergeCell ref="B11:C11"/>
    <mergeCell ref="D11:K11"/>
    <mergeCell ref="B12:C12"/>
    <mergeCell ref="D12:K12"/>
    <mergeCell ref="B2:K2"/>
    <mergeCell ref="B4:K4"/>
    <mergeCell ref="B6:K6"/>
    <mergeCell ref="B8:C8"/>
    <mergeCell ref="D8:K8"/>
    <mergeCell ref="B9:C9"/>
    <mergeCell ref="D9:K9"/>
  </mergeCells>
  <conditionalFormatting sqref="E19:J39">
    <cfRule type="cellIs" dxfId="2" priority="3" operator="equal">
      <formula>"X"</formula>
    </cfRule>
  </conditionalFormatting>
  <conditionalFormatting sqref="G40:J41">
    <cfRule type="cellIs" dxfId="1" priority="2" operator="equal">
      <formula>"x"</formula>
    </cfRule>
  </conditionalFormatting>
  <conditionalFormatting sqref="D19:D39">
    <cfRule type="cellIs" dxfId="0" priority="1" operator="equal">
      <formula>"X"</formula>
    </cfRule>
  </conditionalFormatting>
  <pageMargins left="0" right="0.2" top="0.25" bottom="0" header="0" footer="0"/>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STEPS</vt:lpstr>
      <vt:lpstr>Legend</vt:lpstr>
      <vt:lpstr>Technical Evaluation</vt:lpstr>
      <vt:lpstr>Requirements Evaluation</vt:lpstr>
      <vt:lpstr>Budget Evaluation</vt:lpstr>
      <vt:lpstr>PassFail Evaluation</vt:lpstr>
      <vt:lpstr>PPQ Evaluation</vt:lpstr>
      <vt:lpstr>BRPPQ1</vt:lpstr>
      <vt:lpstr>BRPPQ2</vt:lpstr>
      <vt:lpstr>BRPPQ3</vt:lpstr>
      <vt:lpstr>BRPPQ4</vt:lpstr>
      <vt:lpstr>BRPPQ5</vt:lpstr>
      <vt:lpstr>SAPPQ1</vt:lpstr>
      <vt:lpstr>SAPPQ2</vt:lpstr>
      <vt:lpstr>SAPPQ3</vt:lpstr>
      <vt:lpstr>SAPPQ4</vt:lpstr>
      <vt:lpstr>SAPPQ5</vt:lpstr>
      <vt:lpstr>'Budget Evaluation'!Print_Area</vt:lpstr>
      <vt:lpstr>Legend!Print_Area</vt:lpstr>
      <vt:lpstr>'PassFail Evaluation'!Print_Area</vt:lpstr>
      <vt:lpstr>'PPQ Evaluation'!Print_Area</vt:lpstr>
      <vt:lpstr>'Requirements Evaluation'!Print_Area</vt:lpstr>
      <vt:lpstr>STEPS!Print_Area</vt:lpstr>
      <vt:lpstr>'Technical Evaluation'!Print_Area</vt:lpstr>
      <vt:lpstr>'Budget Evaluation'!Print_Titles</vt:lpstr>
      <vt:lpstr>'PassFail Evaluation'!Print_Titles</vt:lpstr>
      <vt:lpstr>'Requirements Evaluation'!Print_Titles</vt:lpstr>
      <vt:lpstr>'Technical Evaluation'!Print_Titles</vt:lpstr>
    </vt:vector>
  </TitlesOfParts>
  <Company>DHSS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Haly.Laasme-McQuilkin@state.de.us</dc:creator>
  <cp:lastModifiedBy> sherry vogel</cp:lastModifiedBy>
  <cp:lastPrinted>2015-06-09T19:08:46Z</cp:lastPrinted>
  <dcterms:created xsi:type="dcterms:W3CDTF">2015-04-07T20:54:11Z</dcterms:created>
  <dcterms:modified xsi:type="dcterms:W3CDTF">2015-06-12T17:33:21Z</dcterms:modified>
</cp:coreProperties>
</file>